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site.bhpbilliton.com/personal/adam_faisal2_bhp_com/Documents/Documents/"/>
    </mc:Choice>
  </mc:AlternateContent>
  <xr:revisionPtr revIDLastSave="0" documentId="8_{971AEB70-2F56-4247-BEFD-555C96E2982A}" xr6:coauthVersionLast="47" xr6:coauthVersionMax="47" xr10:uidLastSave="{00000000-0000-0000-0000-000000000000}"/>
  <bookViews>
    <workbookView xWindow="30612" yWindow="-108" windowWidth="30936" windowHeight="16896" activeTab="5" xr2:uid="{00000000-000D-0000-FFFF-FFFF00000000}"/>
  </bookViews>
  <sheets>
    <sheet name="Crowdfunding" sheetId="1" r:id="rId1"/>
    <sheet name="Sheet1" sheetId="4" r:id="rId2"/>
    <sheet name="Sheet2" sheetId="3" r:id="rId3"/>
    <sheet name="Sheet3" sheetId="5" r:id="rId4"/>
    <sheet name="Sheet4" sheetId="6" r:id="rId5"/>
    <sheet name="Sheet5" sheetId="7" r:id="rId6"/>
  </sheet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7" l="1"/>
  <c r="J25" i="7"/>
  <c r="J22" i="7"/>
  <c r="J21" i="7"/>
  <c r="J18" i="7"/>
  <c r="J17" i="7"/>
  <c r="J14" i="7"/>
  <c r="J13" i="7"/>
  <c r="J10" i="7"/>
  <c r="J9" i="7"/>
  <c r="J5" i="7"/>
  <c r="J4" i="7"/>
  <c r="E2" i="7" a="1"/>
  <c r="E2" i="7" s="1"/>
  <c r="D2" i="7" a="1"/>
  <c r="D2" i="7" s="1"/>
  <c r="B2" i="7" a="1"/>
  <c r="B2" i="7" s="1"/>
  <c r="A2" i="7" a="1"/>
  <c r="A2" i="7" s="1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H7" i="6"/>
  <c r="G7" i="6"/>
  <c r="F7" i="6"/>
  <c r="E7" i="6"/>
  <c r="D7" i="6"/>
  <c r="C7" i="6"/>
  <c r="B7" i="6"/>
  <c r="H6" i="6"/>
  <c r="G6" i="6"/>
  <c r="F6" i="6"/>
  <c r="E6" i="6"/>
  <c r="D6" i="6"/>
  <c r="C6" i="6"/>
  <c r="B6" i="6"/>
  <c r="H5" i="6"/>
  <c r="G5" i="6"/>
  <c r="F5" i="6"/>
  <c r="E5" i="6"/>
  <c r="D5" i="6"/>
  <c r="C5" i="6"/>
  <c r="B5" i="6"/>
  <c r="H4" i="6"/>
  <c r="G4" i="6"/>
  <c r="F4" i="6"/>
  <c r="E4" i="6"/>
  <c r="D4" i="6"/>
  <c r="C4" i="6"/>
  <c r="B4" i="6"/>
  <c r="H3" i="6"/>
  <c r="G3" i="6"/>
  <c r="F3" i="6"/>
  <c r="E3" i="6"/>
  <c r="D3" i="6"/>
  <c r="C3" i="6"/>
  <c r="B3" i="6"/>
  <c r="H2" i="6"/>
  <c r="G2" i="6"/>
  <c r="F2" i="6"/>
  <c r="E2" i="6"/>
  <c r="D2" i="6"/>
  <c r="C2" i="6"/>
  <c r="B2" i="6"/>
  <c r="T1001" i="1"/>
  <c r="S1001" i="1"/>
  <c r="R1001" i="1"/>
  <c r="Q1001" i="1"/>
  <c r="I1001" i="1"/>
  <c r="F1001" i="1"/>
  <c r="T1000" i="1"/>
  <c r="S1000" i="1"/>
  <c r="R1000" i="1"/>
  <c r="Q1000" i="1"/>
  <c r="I1000" i="1"/>
  <c r="F1000" i="1"/>
  <c r="T999" i="1"/>
  <c r="S999" i="1"/>
  <c r="R999" i="1"/>
  <c r="Q999" i="1"/>
  <c r="I999" i="1"/>
  <c r="F999" i="1"/>
  <c r="T998" i="1"/>
  <c r="S998" i="1"/>
  <c r="R998" i="1"/>
  <c r="Q998" i="1"/>
  <c r="I998" i="1"/>
  <c r="F998" i="1"/>
  <c r="T997" i="1"/>
  <c r="S997" i="1"/>
  <c r="R997" i="1"/>
  <c r="Q997" i="1"/>
  <c r="I997" i="1"/>
  <c r="F997" i="1"/>
  <c r="T996" i="1"/>
  <c r="S996" i="1"/>
  <c r="R996" i="1"/>
  <c r="Q996" i="1"/>
  <c r="I996" i="1"/>
  <c r="F996" i="1"/>
  <c r="T995" i="1"/>
  <c r="S995" i="1"/>
  <c r="R995" i="1"/>
  <c r="Q995" i="1"/>
  <c r="I995" i="1"/>
  <c r="F995" i="1"/>
  <c r="T994" i="1"/>
  <c r="S994" i="1"/>
  <c r="R994" i="1"/>
  <c r="Q994" i="1"/>
  <c r="I994" i="1"/>
  <c r="F994" i="1"/>
  <c r="T993" i="1"/>
  <c r="S993" i="1"/>
  <c r="R993" i="1"/>
  <c r="Q993" i="1"/>
  <c r="I993" i="1"/>
  <c r="F993" i="1"/>
  <c r="T992" i="1"/>
  <c r="S992" i="1"/>
  <c r="R992" i="1"/>
  <c r="Q992" i="1"/>
  <c r="I992" i="1"/>
  <c r="F992" i="1"/>
  <c r="T991" i="1"/>
  <c r="S991" i="1"/>
  <c r="R991" i="1"/>
  <c r="Q991" i="1"/>
  <c r="I991" i="1"/>
  <c r="F991" i="1"/>
  <c r="T990" i="1"/>
  <c r="S990" i="1"/>
  <c r="R990" i="1"/>
  <c r="Q990" i="1"/>
  <c r="I990" i="1"/>
  <c r="F990" i="1"/>
  <c r="T989" i="1"/>
  <c r="S989" i="1"/>
  <c r="R989" i="1"/>
  <c r="Q989" i="1"/>
  <c r="I989" i="1"/>
  <c r="F989" i="1"/>
  <c r="T988" i="1"/>
  <c r="S988" i="1"/>
  <c r="R988" i="1"/>
  <c r="Q988" i="1"/>
  <c r="I988" i="1"/>
  <c r="F988" i="1"/>
  <c r="T987" i="1"/>
  <c r="S987" i="1"/>
  <c r="R987" i="1"/>
  <c r="Q987" i="1"/>
  <c r="I987" i="1"/>
  <c r="F987" i="1"/>
  <c r="T986" i="1"/>
  <c r="S986" i="1"/>
  <c r="R986" i="1"/>
  <c r="Q986" i="1"/>
  <c r="I986" i="1"/>
  <c r="F986" i="1"/>
  <c r="T985" i="1"/>
  <c r="S985" i="1"/>
  <c r="R985" i="1"/>
  <c r="Q985" i="1"/>
  <c r="I985" i="1"/>
  <c r="F985" i="1"/>
  <c r="T984" i="1"/>
  <c r="S984" i="1"/>
  <c r="R984" i="1"/>
  <c r="Q984" i="1"/>
  <c r="I984" i="1"/>
  <c r="F984" i="1"/>
  <c r="T983" i="1"/>
  <c r="S983" i="1"/>
  <c r="R983" i="1"/>
  <c r="Q983" i="1"/>
  <c r="I983" i="1"/>
  <c r="F983" i="1"/>
  <c r="T982" i="1"/>
  <c r="S982" i="1"/>
  <c r="R982" i="1"/>
  <c r="Q982" i="1"/>
  <c r="I982" i="1"/>
  <c r="F982" i="1"/>
  <c r="T981" i="1"/>
  <c r="S981" i="1"/>
  <c r="R981" i="1"/>
  <c r="Q981" i="1"/>
  <c r="I981" i="1"/>
  <c r="F981" i="1"/>
  <c r="T980" i="1"/>
  <c r="S980" i="1"/>
  <c r="R980" i="1"/>
  <c r="Q980" i="1"/>
  <c r="I980" i="1"/>
  <c r="F980" i="1"/>
  <c r="T979" i="1"/>
  <c r="S979" i="1"/>
  <c r="R979" i="1"/>
  <c r="Q979" i="1"/>
  <c r="I979" i="1"/>
  <c r="F979" i="1"/>
  <c r="T978" i="1"/>
  <c r="S978" i="1"/>
  <c r="R978" i="1"/>
  <c r="Q978" i="1"/>
  <c r="I978" i="1"/>
  <c r="F978" i="1"/>
  <c r="T977" i="1"/>
  <c r="S977" i="1"/>
  <c r="R977" i="1"/>
  <c r="Q977" i="1"/>
  <c r="I977" i="1"/>
  <c r="F977" i="1"/>
  <c r="T976" i="1"/>
  <c r="S976" i="1"/>
  <c r="R976" i="1"/>
  <c r="Q976" i="1"/>
  <c r="I976" i="1"/>
  <c r="F976" i="1"/>
  <c r="T975" i="1"/>
  <c r="S975" i="1"/>
  <c r="R975" i="1"/>
  <c r="Q975" i="1"/>
  <c r="I975" i="1"/>
  <c r="F975" i="1"/>
  <c r="T974" i="1"/>
  <c r="S974" i="1"/>
  <c r="R974" i="1"/>
  <c r="Q974" i="1"/>
  <c r="I974" i="1"/>
  <c r="F974" i="1"/>
  <c r="T973" i="1"/>
  <c r="S973" i="1"/>
  <c r="R973" i="1"/>
  <c r="Q973" i="1"/>
  <c r="I973" i="1"/>
  <c r="F973" i="1"/>
  <c r="T972" i="1"/>
  <c r="S972" i="1"/>
  <c r="R972" i="1"/>
  <c r="Q972" i="1"/>
  <c r="I972" i="1"/>
  <c r="F972" i="1"/>
  <c r="T971" i="1"/>
  <c r="S971" i="1"/>
  <c r="R971" i="1"/>
  <c r="Q971" i="1"/>
  <c r="I971" i="1"/>
  <c r="F971" i="1"/>
  <c r="T970" i="1"/>
  <c r="S970" i="1"/>
  <c r="R970" i="1"/>
  <c r="Q970" i="1"/>
  <c r="I970" i="1"/>
  <c r="F970" i="1"/>
  <c r="T969" i="1"/>
  <c r="S969" i="1"/>
  <c r="R969" i="1"/>
  <c r="Q969" i="1"/>
  <c r="I969" i="1"/>
  <c r="F969" i="1"/>
  <c r="T968" i="1"/>
  <c r="S968" i="1"/>
  <c r="R968" i="1"/>
  <c r="Q968" i="1"/>
  <c r="I968" i="1"/>
  <c r="F968" i="1"/>
  <c r="T967" i="1"/>
  <c r="S967" i="1"/>
  <c r="R967" i="1"/>
  <c r="Q967" i="1"/>
  <c r="I967" i="1"/>
  <c r="F967" i="1"/>
  <c r="T966" i="1"/>
  <c r="S966" i="1"/>
  <c r="R966" i="1"/>
  <c r="Q966" i="1"/>
  <c r="I966" i="1"/>
  <c r="F966" i="1"/>
  <c r="T965" i="1"/>
  <c r="S965" i="1"/>
  <c r="R965" i="1"/>
  <c r="Q965" i="1"/>
  <c r="I965" i="1"/>
  <c r="F965" i="1"/>
  <c r="T964" i="1"/>
  <c r="S964" i="1"/>
  <c r="R964" i="1"/>
  <c r="Q964" i="1"/>
  <c r="I964" i="1"/>
  <c r="F964" i="1"/>
  <c r="T963" i="1"/>
  <c r="S963" i="1"/>
  <c r="R963" i="1"/>
  <c r="Q963" i="1"/>
  <c r="I963" i="1"/>
  <c r="F963" i="1"/>
  <c r="T962" i="1"/>
  <c r="S962" i="1"/>
  <c r="R962" i="1"/>
  <c r="Q962" i="1"/>
  <c r="I962" i="1"/>
  <c r="F962" i="1"/>
  <c r="T961" i="1"/>
  <c r="S961" i="1"/>
  <c r="R961" i="1"/>
  <c r="Q961" i="1"/>
  <c r="I961" i="1"/>
  <c r="F961" i="1"/>
  <c r="T960" i="1"/>
  <c r="S960" i="1"/>
  <c r="R960" i="1"/>
  <c r="Q960" i="1"/>
  <c r="I960" i="1"/>
  <c r="F960" i="1"/>
  <c r="T959" i="1"/>
  <c r="S959" i="1"/>
  <c r="R959" i="1"/>
  <c r="Q959" i="1"/>
  <c r="I959" i="1"/>
  <c r="F959" i="1"/>
  <c r="T958" i="1"/>
  <c r="S958" i="1"/>
  <c r="R958" i="1"/>
  <c r="Q958" i="1"/>
  <c r="I958" i="1"/>
  <c r="F958" i="1"/>
  <c r="T957" i="1"/>
  <c r="S957" i="1"/>
  <c r="R957" i="1"/>
  <c r="Q957" i="1"/>
  <c r="I957" i="1"/>
  <c r="F957" i="1"/>
  <c r="T956" i="1"/>
  <c r="S956" i="1"/>
  <c r="R956" i="1"/>
  <c r="Q956" i="1"/>
  <c r="I956" i="1"/>
  <c r="F956" i="1"/>
  <c r="T955" i="1"/>
  <c r="S955" i="1"/>
  <c r="R955" i="1"/>
  <c r="Q955" i="1"/>
  <c r="I955" i="1"/>
  <c r="F955" i="1"/>
  <c r="T954" i="1"/>
  <c r="S954" i="1"/>
  <c r="R954" i="1"/>
  <c r="Q954" i="1"/>
  <c r="I954" i="1"/>
  <c r="F954" i="1"/>
  <c r="T953" i="1"/>
  <c r="S953" i="1"/>
  <c r="R953" i="1"/>
  <c r="Q953" i="1"/>
  <c r="I953" i="1"/>
  <c r="F953" i="1"/>
  <c r="T952" i="1"/>
  <c r="S952" i="1"/>
  <c r="R952" i="1"/>
  <c r="Q952" i="1"/>
  <c r="I952" i="1"/>
  <c r="F952" i="1"/>
  <c r="T951" i="1"/>
  <c r="S951" i="1"/>
  <c r="R951" i="1"/>
  <c r="Q951" i="1"/>
  <c r="I951" i="1"/>
  <c r="F951" i="1"/>
  <c r="T950" i="1"/>
  <c r="S950" i="1"/>
  <c r="R950" i="1"/>
  <c r="Q950" i="1"/>
  <c r="I950" i="1"/>
  <c r="F950" i="1"/>
  <c r="T949" i="1"/>
  <c r="S949" i="1"/>
  <c r="R949" i="1"/>
  <c r="Q949" i="1"/>
  <c r="I949" i="1"/>
  <c r="F949" i="1"/>
  <c r="T948" i="1"/>
  <c r="S948" i="1"/>
  <c r="R948" i="1"/>
  <c r="Q948" i="1"/>
  <c r="I948" i="1"/>
  <c r="F948" i="1"/>
  <c r="T947" i="1"/>
  <c r="S947" i="1"/>
  <c r="R947" i="1"/>
  <c r="Q947" i="1"/>
  <c r="I947" i="1"/>
  <c r="F947" i="1"/>
  <c r="T946" i="1"/>
  <c r="S946" i="1"/>
  <c r="R946" i="1"/>
  <c r="Q946" i="1"/>
  <c r="I946" i="1"/>
  <c r="F946" i="1"/>
  <c r="T945" i="1"/>
  <c r="S945" i="1"/>
  <c r="R945" i="1"/>
  <c r="Q945" i="1"/>
  <c r="I945" i="1"/>
  <c r="F945" i="1"/>
  <c r="T944" i="1"/>
  <c r="S944" i="1"/>
  <c r="R944" i="1"/>
  <c r="Q944" i="1"/>
  <c r="I944" i="1"/>
  <c r="F944" i="1"/>
  <c r="T943" i="1"/>
  <c r="S943" i="1"/>
  <c r="R943" i="1"/>
  <c r="Q943" i="1"/>
  <c r="I943" i="1"/>
  <c r="F943" i="1"/>
  <c r="T942" i="1"/>
  <c r="S942" i="1"/>
  <c r="R942" i="1"/>
  <c r="Q942" i="1"/>
  <c r="I942" i="1"/>
  <c r="F942" i="1"/>
  <c r="T941" i="1"/>
  <c r="S941" i="1"/>
  <c r="R941" i="1"/>
  <c r="Q941" i="1"/>
  <c r="I941" i="1"/>
  <c r="F941" i="1"/>
  <c r="T940" i="1"/>
  <c r="S940" i="1"/>
  <c r="R940" i="1"/>
  <c r="Q940" i="1"/>
  <c r="I940" i="1"/>
  <c r="F940" i="1"/>
  <c r="T939" i="1"/>
  <c r="S939" i="1"/>
  <c r="R939" i="1"/>
  <c r="Q939" i="1"/>
  <c r="I939" i="1"/>
  <c r="F939" i="1"/>
  <c r="T938" i="1"/>
  <c r="S938" i="1"/>
  <c r="R938" i="1"/>
  <c r="Q938" i="1"/>
  <c r="I938" i="1"/>
  <c r="F938" i="1"/>
  <c r="T937" i="1"/>
  <c r="S937" i="1"/>
  <c r="R937" i="1"/>
  <c r="Q937" i="1"/>
  <c r="I937" i="1"/>
  <c r="F937" i="1"/>
  <c r="T936" i="1"/>
  <c r="S936" i="1"/>
  <c r="R936" i="1"/>
  <c r="Q936" i="1"/>
  <c r="I936" i="1"/>
  <c r="F936" i="1"/>
  <c r="T935" i="1"/>
  <c r="S935" i="1"/>
  <c r="R935" i="1"/>
  <c r="Q935" i="1"/>
  <c r="I935" i="1"/>
  <c r="F935" i="1"/>
  <c r="T934" i="1"/>
  <c r="S934" i="1"/>
  <c r="R934" i="1"/>
  <c r="Q934" i="1"/>
  <c r="I934" i="1"/>
  <c r="F934" i="1"/>
  <c r="T933" i="1"/>
  <c r="S933" i="1"/>
  <c r="R933" i="1"/>
  <c r="Q933" i="1"/>
  <c r="I933" i="1"/>
  <c r="F933" i="1"/>
  <c r="T932" i="1"/>
  <c r="S932" i="1"/>
  <c r="R932" i="1"/>
  <c r="Q932" i="1"/>
  <c r="I932" i="1"/>
  <c r="F932" i="1"/>
  <c r="T931" i="1"/>
  <c r="S931" i="1"/>
  <c r="R931" i="1"/>
  <c r="Q931" i="1"/>
  <c r="I931" i="1"/>
  <c r="F931" i="1"/>
  <c r="T930" i="1"/>
  <c r="S930" i="1"/>
  <c r="R930" i="1"/>
  <c r="Q930" i="1"/>
  <c r="I930" i="1"/>
  <c r="F930" i="1"/>
  <c r="T929" i="1"/>
  <c r="S929" i="1"/>
  <c r="R929" i="1"/>
  <c r="Q929" i="1"/>
  <c r="I929" i="1"/>
  <c r="F929" i="1"/>
  <c r="T928" i="1"/>
  <c r="S928" i="1"/>
  <c r="R928" i="1"/>
  <c r="Q928" i="1"/>
  <c r="I928" i="1"/>
  <c r="F928" i="1"/>
  <c r="T927" i="1"/>
  <c r="S927" i="1"/>
  <c r="R927" i="1"/>
  <c r="Q927" i="1"/>
  <c r="I927" i="1"/>
  <c r="F927" i="1"/>
  <c r="T926" i="1"/>
  <c r="S926" i="1"/>
  <c r="R926" i="1"/>
  <c r="Q926" i="1"/>
  <c r="I926" i="1"/>
  <c r="F926" i="1"/>
  <c r="T925" i="1"/>
  <c r="S925" i="1"/>
  <c r="R925" i="1"/>
  <c r="Q925" i="1"/>
  <c r="I925" i="1"/>
  <c r="F925" i="1"/>
  <c r="T924" i="1"/>
  <c r="S924" i="1"/>
  <c r="R924" i="1"/>
  <c r="Q924" i="1"/>
  <c r="I924" i="1"/>
  <c r="F924" i="1"/>
  <c r="T923" i="1"/>
  <c r="S923" i="1"/>
  <c r="R923" i="1"/>
  <c r="Q923" i="1"/>
  <c r="I923" i="1"/>
  <c r="F923" i="1"/>
  <c r="T922" i="1"/>
  <c r="S922" i="1"/>
  <c r="R922" i="1"/>
  <c r="Q922" i="1"/>
  <c r="I922" i="1"/>
  <c r="F922" i="1"/>
  <c r="T921" i="1"/>
  <c r="S921" i="1"/>
  <c r="R921" i="1"/>
  <c r="Q921" i="1"/>
  <c r="I921" i="1"/>
  <c r="F921" i="1"/>
  <c r="T920" i="1"/>
  <c r="S920" i="1"/>
  <c r="R920" i="1"/>
  <c r="Q920" i="1"/>
  <c r="I920" i="1"/>
  <c r="F920" i="1"/>
  <c r="T919" i="1"/>
  <c r="S919" i="1"/>
  <c r="R919" i="1"/>
  <c r="Q919" i="1"/>
  <c r="I919" i="1"/>
  <c r="F919" i="1"/>
  <c r="T918" i="1"/>
  <c r="S918" i="1"/>
  <c r="R918" i="1"/>
  <c r="Q918" i="1"/>
  <c r="I918" i="1"/>
  <c r="F918" i="1"/>
  <c r="T917" i="1"/>
  <c r="S917" i="1"/>
  <c r="R917" i="1"/>
  <c r="Q917" i="1"/>
  <c r="I917" i="1"/>
  <c r="F917" i="1"/>
  <c r="T916" i="1"/>
  <c r="S916" i="1"/>
  <c r="R916" i="1"/>
  <c r="Q916" i="1"/>
  <c r="I916" i="1"/>
  <c r="F916" i="1"/>
  <c r="T915" i="1"/>
  <c r="S915" i="1"/>
  <c r="R915" i="1"/>
  <c r="Q915" i="1"/>
  <c r="I915" i="1"/>
  <c r="F915" i="1"/>
  <c r="T914" i="1"/>
  <c r="S914" i="1"/>
  <c r="R914" i="1"/>
  <c r="Q914" i="1"/>
  <c r="I914" i="1"/>
  <c r="F914" i="1"/>
  <c r="T913" i="1"/>
  <c r="S913" i="1"/>
  <c r="R913" i="1"/>
  <c r="Q913" i="1"/>
  <c r="I913" i="1"/>
  <c r="F913" i="1"/>
  <c r="T912" i="1"/>
  <c r="S912" i="1"/>
  <c r="R912" i="1"/>
  <c r="Q912" i="1"/>
  <c r="I912" i="1"/>
  <c r="F912" i="1"/>
  <c r="T911" i="1"/>
  <c r="S911" i="1"/>
  <c r="R911" i="1"/>
  <c r="Q911" i="1"/>
  <c r="I911" i="1"/>
  <c r="F911" i="1"/>
  <c r="T910" i="1"/>
  <c r="S910" i="1"/>
  <c r="R910" i="1"/>
  <c r="Q910" i="1"/>
  <c r="I910" i="1"/>
  <c r="F910" i="1"/>
  <c r="T909" i="1"/>
  <c r="S909" i="1"/>
  <c r="R909" i="1"/>
  <c r="Q909" i="1"/>
  <c r="I909" i="1"/>
  <c r="F909" i="1"/>
  <c r="T908" i="1"/>
  <c r="S908" i="1"/>
  <c r="R908" i="1"/>
  <c r="Q908" i="1"/>
  <c r="I908" i="1"/>
  <c r="F908" i="1"/>
  <c r="T907" i="1"/>
  <c r="S907" i="1"/>
  <c r="R907" i="1"/>
  <c r="Q907" i="1"/>
  <c r="I907" i="1"/>
  <c r="F907" i="1"/>
  <c r="T906" i="1"/>
  <c r="S906" i="1"/>
  <c r="R906" i="1"/>
  <c r="Q906" i="1"/>
  <c r="I906" i="1"/>
  <c r="F906" i="1"/>
  <c r="T905" i="1"/>
  <c r="S905" i="1"/>
  <c r="R905" i="1"/>
  <c r="Q905" i="1"/>
  <c r="I905" i="1"/>
  <c r="F905" i="1"/>
  <c r="T904" i="1"/>
  <c r="S904" i="1"/>
  <c r="R904" i="1"/>
  <c r="Q904" i="1"/>
  <c r="I904" i="1"/>
  <c r="F904" i="1"/>
  <c r="T903" i="1"/>
  <c r="S903" i="1"/>
  <c r="R903" i="1"/>
  <c r="Q903" i="1"/>
  <c r="I903" i="1"/>
  <c r="F903" i="1"/>
  <c r="T902" i="1"/>
  <c r="S902" i="1"/>
  <c r="R902" i="1"/>
  <c r="Q902" i="1"/>
  <c r="I902" i="1"/>
  <c r="F902" i="1"/>
  <c r="T901" i="1"/>
  <c r="S901" i="1"/>
  <c r="R901" i="1"/>
  <c r="Q901" i="1"/>
  <c r="I901" i="1"/>
  <c r="F901" i="1"/>
  <c r="T900" i="1"/>
  <c r="S900" i="1"/>
  <c r="R900" i="1"/>
  <c r="Q900" i="1"/>
  <c r="I900" i="1"/>
  <c r="F900" i="1"/>
  <c r="T899" i="1"/>
  <c r="S899" i="1"/>
  <c r="R899" i="1"/>
  <c r="Q899" i="1"/>
  <c r="I899" i="1"/>
  <c r="F899" i="1"/>
  <c r="T898" i="1"/>
  <c r="S898" i="1"/>
  <c r="R898" i="1"/>
  <c r="Q898" i="1"/>
  <c r="I898" i="1"/>
  <c r="F898" i="1"/>
  <c r="T897" i="1"/>
  <c r="S897" i="1"/>
  <c r="R897" i="1"/>
  <c r="Q897" i="1"/>
  <c r="I897" i="1"/>
  <c r="F897" i="1"/>
  <c r="T896" i="1"/>
  <c r="S896" i="1"/>
  <c r="R896" i="1"/>
  <c r="Q896" i="1"/>
  <c r="I896" i="1"/>
  <c r="F896" i="1"/>
  <c r="T895" i="1"/>
  <c r="S895" i="1"/>
  <c r="R895" i="1"/>
  <c r="Q895" i="1"/>
  <c r="I895" i="1"/>
  <c r="F895" i="1"/>
  <c r="T894" i="1"/>
  <c r="S894" i="1"/>
  <c r="R894" i="1"/>
  <c r="Q894" i="1"/>
  <c r="I894" i="1"/>
  <c r="F894" i="1"/>
  <c r="T893" i="1"/>
  <c r="S893" i="1"/>
  <c r="R893" i="1"/>
  <c r="Q893" i="1"/>
  <c r="I893" i="1"/>
  <c r="F893" i="1"/>
  <c r="T892" i="1"/>
  <c r="S892" i="1"/>
  <c r="R892" i="1"/>
  <c r="Q892" i="1"/>
  <c r="I892" i="1"/>
  <c r="F892" i="1"/>
  <c r="T891" i="1"/>
  <c r="S891" i="1"/>
  <c r="R891" i="1"/>
  <c r="Q891" i="1"/>
  <c r="I891" i="1"/>
  <c r="F891" i="1"/>
  <c r="T890" i="1"/>
  <c r="S890" i="1"/>
  <c r="R890" i="1"/>
  <c r="Q890" i="1"/>
  <c r="I890" i="1"/>
  <c r="F890" i="1"/>
  <c r="T889" i="1"/>
  <c r="S889" i="1"/>
  <c r="R889" i="1"/>
  <c r="Q889" i="1"/>
  <c r="I889" i="1"/>
  <c r="F889" i="1"/>
  <c r="T888" i="1"/>
  <c r="S888" i="1"/>
  <c r="R888" i="1"/>
  <c r="Q888" i="1"/>
  <c r="I888" i="1"/>
  <c r="F888" i="1"/>
  <c r="T887" i="1"/>
  <c r="S887" i="1"/>
  <c r="R887" i="1"/>
  <c r="Q887" i="1"/>
  <c r="I887" i="1"/>
  <c r="F887" i="1"/>
  <c r="T886" i="1"/>
  <c r="S886" i="1"/>
  <c r="R886" i="1"/>
  <c r="Q886" i="1"/>
  <c r="I886" i="1"/>
  <c r="F886" i="1"/>
  <c r="T885" i="1"/>
  <c r="S885" i="1"/>
  <c r="R885" i="1"/>
  <c r="Q885" i="1"/>
  <c r="I885" i="1"/>
  <c r="F885" i="1"/>
  <c r="T884" i="1"/>
  <c r="S884" i="1"/>
  <c r="R884" i="1"/>
  <c r="Q884" i="1"/>
  <c r="I884" i="1"/>
  <c r="F884" i="1"/>
  <c r="T883" i="1"/>
  <c r="S883" i="1"/>
  <c r="R883" i="1"/>
  <c r="Q883" i="1"/>
  <c r="I883" i="1"/>
  <c r="F883" i="1"/>
  <c r="T882" i="1"/>
  <c r="S882" i="1"/>
  <c r="R882" i="1"/>
  <c r="Q882" i="1"/>
  <c r="I882" i="1"/>
  <c r="F882" i="1"/>
  <c r="T881" i="1"/>
  <c r="S881" i="1"/>
  <c r="R881" i="1"/>
  <c r="Q881" i="1"/>
  <c r="I881" i="1"/>
  <c r="F881" i="1"/>
  <c r="T880" i="1"/>
  <c r="S880" i="1"/>
  <c r="R880" i="1"/>
  <c r="Q880" i="1"/>
  <c r="I880" i="1"/>
  <c r="F880" i="1"/>
  <c r="T879" i="1"/>
  <c r="S879" i="1"/>
  <c r="R879" i="1"/>
  <c r="Q879" i="1"/>
  <c r="I879" i="1"/>
  <c r="F879" i="1"/>
  <c r="T878" i="1"/>
  <c r="S878" i="1"/>
  <c r="R878" i="1"/>
  <c r="Q878" i="1"/>
  <c r="I878" i="1"/>
  <c r="F878" i="1"/>
  <c r="T877" i="1"/>
  <c r="S877" i="1"/>
  <c r="R877" i="1"/>
  <c r="Q877" i="1"/>
  <c r="I877" i="1"/>
  <c r="F877" i="1"/>
  <c r="T876" i="1"/>
  <c r="S876" i="1"/>
  <c r="R876" i="1"/>
  <c r="Q876" i="1"/>
  <c r="I876" i="1"/>
  <c r="F876" i="1"/>
  <c r="T875" i="1"/>
  <c r="S875" i="1"/>
  <c r="R875" i="1"/>
  <c r="Q875" i="1"/>
  <c r="I875" i="1"/>
  <c r="F875" i="1"/>
  <c r="T874" i="1"/>
  <c r="S874" i="1"/>
  <c r="R874" i="1"/>
  <c r="Q874" i="1"/>
  <c r="I874" i="1"/>
  <c r="F874" i="1"/>
  <c r="T873" i="1"/>
  <c r="S873" i="1"/>
  <c r="R873" i="1"/>
  <c r="Q873" i="1"/>
  <c r="I873" i="1"/>
  <c r="F873" i="1"/>
  <c r="T872" i="1"/>
  <c r="S872" i="1"/>
  <c r="R872" i="1"/>
  <c r="Q872" i="1"/>
  <c r="I872" i="1"/>
  <c r="F872" i="1"/>
  <c r="T871" i="1"/>
  <c r="S871" i="1"/>
  <c r="R871" i="1"/>
  <c r="Q871" i="1"/>
  <c r="I871" i="1"/>
  <c r="F871" i="1"/>
  <c r="T870" i="1"/>
  <c r="S870" i="1"/>
  <c r="R870" i="1"/>
  <c r="Q870" i="1"/>
  <c r="I870" i="1"/>
  <c r="F870" i="1"/>
  <c r="T869" i="1"/>
  <c r="S869" i="1"/>
  <c r="R869" i="1"/>
  <c r="Q869" i="1"/>
  <c r="I869" i="1"/>
  <c r="F869" i="1"/>
  <c r="T868" i="1"/>
  <c r="S868" i="1"/>
  <c r="R868" i="1"/>
  <c r="Q868" i="1"/>
  <c r="I868" i="1"/>
  <c r="F868" i="1"/>
  <c r="T867" i="1"/>
  <c r="S867" i="1"/>
  <c r="R867" i="1"/>
  <c r="Q867" i="1"/>
  <c r="I867" i="1"/>
  <c r="F867" i="1"/>
  <c r="T866" i="1"/>
  <c r="S866" i="1"/>
  <c r="R866" i="1"/>
  <c r="Q866" i="1"/>
  <c r="I866" i="1"/>
  <c r="F866" i="1"/>
  <c r="T865" i="1"/>
  <c r="S865" i="1"/>
  <c r="R865" i="1"/>
  <c r="Q865" i="1"/>
  <c r="I865" i="1"/>
  <c r="F865" i="1"/>
  <c r="T864" i="1"/>
  <c r="S864" i="1"/>
  <c r="R864" i="1"/>
  <c r="Q864" i="1"/>
  <c r="I864" i="1"/>
  <c r="F864" i="1"/>
  <c r="T863" i="1"/>
  <c r="S863" i="1"/>
  <c r="R863" i="1"/>
  <c r="Q863" i="1"/>
  <c r="I863" i="1"/>
  <c r="F863" i="1"/>
  <c r="T862" i="1"/>
  <c r="S862" i="1"/>
  <c r="R862" i="1"/>
  <c r="Q862" i="1"/>
  <c r="I862" i="1"/>
  <c r="F862" i="1"/>
  <c r="T861" i="1"/>
  <c r="S861" i="1"/>
  <c r="R861" i="1"/>
  <c r="Q861" i="1"/>
  <c r="I861" i="1"/>
  <c r="F861" i="1"/>
  <c r="T860" i="1"/>
  <c r="S860" i="1"/>
  <c r="R860" i="1"/>
  <c r="Q860" i="1"/>
  <c r="I860" i="1"/>
  <c r="F860" i="1"/>
  <c r="T859" i="1"/>
  <c r="S859" i="1"/>
  <c r="R859" i="1"/>
  <c r="Q859" i="1"/>
  <c r="I859" i="1"/>
  <c r="F859" i="1"/>
  <c r="T858" i="1"/>
  <c r="S858" i="1"/>
  <c r="R858" i="1"/>
  <c r="Q858" i="1"/>
  <c r="I858" i="1"/>
  <c r="F858" i="1"/>
  <c r="T857" i="1"/>
  <c r="S857" i="1"/>
  <c r="R857" i="1"/>
  <c r="Q857" i="1"/>
  <c r="I857" i="1"/>
  <c r="F857" i="1"/>
  <c r="T856" i="1"/>
  <c r="S856" i="1"/>
  <c r="R856" i="1"/>
  <c r="Q856" i="1"/>
  <c r="I856" i="1"/>
  <c r="F856" i="1"/>
  <c r="T855" i="1"/>
  <c r="S855" i="1"/>
  <c r="R855" i="1"/>
  <c r="Q855" i="1"/>
  <c r="I855" i="1"/>
  <c r="F855" i="1"/>
  <c r="T854" i="1"/>
  <c r="S854" i="1"/>
  <c r="R854" i="1"/>
  <c r="Q854" i="1"/>
  <c r="I854" i="1"/>
  <c r="F854" i="1"/>
  <c r="T853" i="1"/>
  <c r="S853" i="1"/>
  <c r="R853" i="1"/>
  <c r="Q853" i="1"/>
  <c r="I853" i="1"/>
  <c r="F853" i="1"/>
  <c r="T852" i="1"/>
  <c r="S852" i="1"/>
  <c r="R852" i="1"/>
  <c r="Q852" i="1"/>
  <c r="I852" i="1"/>
  <c r="F852" i="1"/>
  <c r="T851" i="1"/>
  <c r="S851" i="1"/>
  <c r="R851" i="1"/>
  <c r="Q851" i="1"/>
  <c r="I851" i="1"/>
  <c r="F851" i="1"/>
  <c r="T850" i="1"/>
  <c r="S850" i="1"/>
  <c r="R850" i="1"/>
  <c r="Q850" i="1"/>
  <c r="I850" i="1"/>
  <c r="F850" i="1"/>
  <c r="T849" i="1"/>
  <c r="S849" i="1"/>
  <c r="R849" i="1"/>
  <c r="Q849" i="1"/>
  <c r="I849" i="1"/>
  <c r="F849" i="1"/>
  <c r="T848" i="1"/>
  <c r="S848" i="1"/>
  <c r="R848" i="1"/>
  <c r="Q848" i="1"/>
  <c r="I848" i="1"/>
  <c r="F848" i="1"/>
  <c r="T847" i="1"/>
  <c r="S847" i="1"/>
  <c r="R847" i="1"/>
  <c r="Q847" i="1"/>
  <c r="I847" i="1"/>
  <c r="F847" i="1"/>
  <c r="T846" i="1"/>
  <c r="S846" i="1"/>
  <c r="R846" i="1"/>
  <c r="Q846" i="1"/>
  <c r="I846" i="1"/>
  <c r="F846" i="1"/>
  <c r="T845" i="1"/>
  <c r="S845" i="1"/>
  <c r="R845" i="1"/>
  <c r="Q845" i="1"/>
  <c r="I845" i="1"/>
  <c r="F845" i="1"/>
  <c r="T844" i="1"/>
  <c r="S844" i="1"/>
  <c r="R844" i="1"/>
  <c r="Q844" i="1"/>
  <c r="I844" i="1"/>
  <c r="F844" i="1"/>
  <c r="T843" i="1"/>
  <c r="S843" i="1"/>
  <c r="R843" i="1"/>
  <c r="Q843" i="1"/>
  <c r="I843" i="1"/>
  <c r="F843" i="1"/>
  <c r="T842" i="1"/>
  <c r="S842" i="1"/>
  <c r="R842" i="1"/>
  <c r="Q842" i="1"/>
  <c r="I842" i="1"/>
  <c r="F842" i="1"/>
  <c r="T841" i="1"/>
  <c r="S841" i="1"/>
  <c r="R841" i="1"/>
  <c r="Q841" i="1"/>
  <c r="I841" i="1"/>
  <c r="F841" i="1"/>
  <c r="T840" i="1"/>
  <c r="S840" i="1"/>
  <c r="R840" i="1"/>
  <c r="Q840" i="1"/>
  <c r="I840" i="1"/>
  <c r="F840" i="1"/>
  <c r="T839" i="1"/>
  <c r="S839" i="1"/>
  <c r="R839" i="1"/>
  <c r="Q839" i="1"/>
  <c r="I839" i="1"/>
  <c r="F839" i="1"/>
  <c r="T838" i="1"/>
  <c r="S838" i="1"/>
  <c r="R838" i="1"/>
  <c r="Q838" i="1"/>
  <c r="I838" i="1"/>
  <c r="F838" i="1"/>
  <c r="T837" i="1"/>
  <c r="S837" i="1"/>
  <c r="R837" i="1"/>
  <c r="Q837" i="1"/>
  <c r="I837" i="1"/>
  <c r="F837" i="1"/>
  <c r="T836" i="1"/>
  <c r="S836" i="1"/>
  <c r="R836" i="1"/>
  <c r="Q836" i="1"/>
  <c r="I836" i="1"/>
  <c r="F836" i="1"/>
  <c r="T835" i="1"/>
  <c r="S835" i="1"/>
  <c r="R835" i="1"/>
  <c r="Q835" i="1"/>
  <c r="I835" i="1"/>
  <c r="F835" i="1"/>
  <c r="T834" i="1"/>
  <c r="S834" i="1"/>
  <c r="R834" i="1"/>
  <c r="Q834" i="1"/>
  <c r="I834" i="1"/>
  <c r="F834" i="1"/>
  <c r="T833" i="1"/>
  <c r="S833" i="1"/>
  <c r="R833" i="1"/>
  <c r="Q833" i="1"/>
  <c r="I833" i="1"/>
  <c r="F833" i="1"/>
  <c r="T832" i="1"/>
  <c r="S832" i="1"/>
  <c r="R832" i="1"/>
  <c r="Q832" i="1"/>
  <c r="I832" i="1"/>
  <c r="F832" i="1"/>
  <c r="T831" i="1"/>
  <c r="S831" i="1"/>
  <c r="R831" i="1"/>
  <c r="Q831" i="1"/>
  <c r="I831" i="1"/>
  <c r="F831" i="1"/>
  <c r="T830" i="1"/>
  <c r="S830" i="1"/>
  <c r="R830" i="1"/>
  <c r="Q830" i="1"/>
  <c r="I830" i="1"/>
  <c r="F830" i="1"/>
  <c r="T829" i="1"/>
  <c r="S829" i="1"/>
  <c r="R829" i="1"/>
  <c r="Q829" i="1"/>
  <c r="I829" i="1"/>
  <c r="F829" i="1"/>
  <c r="T828" i="1"/>
  <c r="S828" i="1"/>
  <c r="R828" i="1"/>
  <c r="Q828" i="1"/>
  <c r="I828" i="1"/>
  <c r="F828" i="1"/>
  <c r="T827" i="1"/>
  <c r="S827" i="1"/>
  <c r="R827" i="1"/>
  <c r="Q827" i="1"/>
  <c r="I827" i="1"/>
  <c r="F827" i="1"/>
  <c r="T826" i="1"/>
  <c r="S826" i="1"/>
  <c r="R826" i="1"/>
  <c r="Q826" i="1"/>
  <c r="I826" i="1"/>
  <c r="F826" i="1"/>
  <c r="T825" i="1"/>
  <c r="S825" i="1"/>
  <c r="R825" i="1"/>
  <c r="Q825" i="1"/>
  <c r="I825" i="1"/>
  <c r="F825" i="1"/>
  <c r="T824" i="1"/>
  <c r="S824" i="1"/>
  <c r="R824" i="1"/>
  <c r="Q824" i="1"/>
  <c r="I824" i="1"/>
  <c r="F824" i="1"/>
  <c r="T823" i="1"/>
  <c r="S823" i="1"/>
  <c r="R823" i="1"/>
  <c r="Q823" i="1"/>
  <c r="I823" i="1"/>
  <c r="F823" i="1"/>
  <c r="T822" i="1"/>
  <c r="S822" i="1"/>
  <c r="R822" i="1"/>
  <c r="Q822" i="1"/>
  <c r="I822" i="1"/>
  <c r="F822" i="1"/>
  <c r="T821" i="1"/>
  <c r="S821" i="1"/>
  <c r="R821" i="1"/>
  <c r="Q821" i="1"/>
  <c r="I821" i="1"/>
  <c r="F821" i="1"/>
  <c r="T820" i="1"/>
  <c r="S820" i="1"/>
  <c r="R820" i="1"/>
  <c r="Q820" i="1"/>
  <c r="I820" i="1"/>
  <c r="F820" i="1"/>
  <c r="T819" i="1"/>
  <c r="S819" i="1"/>
  <c r="R819" i="1"/>
  <c r="Q819" i="1"/>
  <c r="I819" i="1"/>
  <c r="F819" i="1"/>
  <c r="T818" i="1"/>
  <c r="S818" i="1"/>
  <c r="R818" i="1"/>
  <c r="Q818" i="1"/>
  <c r="I818" i="1"/>
  <c r="F818" i="1"/>
  <c r="T817" i="1"/>
  <c r="S817" i="1"/>
  <c r="R817" i="1"/>
  <c r="Q817" i="1"/>
  <c r="I817" i="1"/>
  <c r="F817" i="1"/>
  <c r="T816" i="1"/>
  <c r="S816" i="1"/>
  <c r="R816" i="1"/>
  <c r="Q816" i="1"/>
  <c r="I816" i="1"/>
  <c r="F816" i="1"/>
  <c r="T815" i="1"/>
  <c r="S815" i="1"/>
  <c r="R815" i="1"/>
  <c r="Q815" i="1"/>
  <c r="I815" i="1"/>
  <c r="F815" i="1"/>
  <c r="T814" i="1"/>
  <c r="S814" i="1"/>
  <c r="R814" i="1"/>
  <c r="Q814" i="1"/>
  <c r="I814" i="1"/>
  <c r="F814" i="1"/>
  <c r="T813" i="1"/>
  <c r="S813" i="1"/>
  <c r="R813" i="1"/>
  <c r="Q813" i="1"/>
  <c r="I813" i="1"/>
  <c r="F813" i="1"/>
  <c r="T812" i="1"/>
  <c r="S812" i="1"/>
  <c r="R812" i="1"/>
  <c r="Q812" i="1"/>
  <c r="I812" i="1"/>
  <c r="F812" i="1"/>
  <c r="T811" i="1"/>
  <c r="S811" i="1"/>
  <c r="R811" i="1"/>
  <c r="Q811" i="1"/>
  <c r="I811" i="1"/>
  <c r="F811" i="1"/>
  <c r="T810" i="1"/>
  <c r="S810" i="1"/>
  <c r="R810" i="1"/>
  <c r="Q810" i="1"/>
  <c r="I810" i="1"/>
  <c r="F810" i="1"/>
  <c r="T809" i="1"/>
  <c r="S809" i="1"/>
  <c r="R809" i="1"/>
  <c r="Q809" i="1"/>
  <c r="I809" i="1"/>
  <c r="F809" i="1"/>
  <c r="T808" i="1"/>
  <c r="S808" i="1"/>
  <c r="R808" i="1"/>
  <c r="Q808" i="1"/>
  <c r="I808" i="1"/>
  <c r="F808" i="1"/>
  <c r="T807" i="1"/>
  <c r="S807" i="1"/>
  <c r="R807" i="1"/>
  <c r="Q807" i="1"/>
  <c r="I807" i="1"/>
  <c r="F807" i="1"/>
  <c r="T806" i="1"/>
  <c r="S806" i="1"/>
  <c r="R806" i="1"/>
  <c r="Q806" i="1"/>
  <c r="I806" i="1"/>
  <c r="F806" i="1"/>
  <c r="T805" i="1"/>
  <c r="S805" i="1"/>
  <c r="R805" i="1"/>
  <c r="Q805" i="1"/>
  <c r="I805" i="1"/>
  <c r="F805" i="1"/>
  <c r="T804" i="1"/>
  <c r="S804" i="1"/>
  <c r="R804" i="1"/>
  <c r="Q804" i="1"/>
  <c r="I804" i="1"/>
  <c r="F804" i="1"/>
  <c r="T803" i="1"/>
  <c r="S803" i="1"/>
  <c r="R803" i="1"/>
  <c r="Q803" i="1"/>
  <c r="I803" i="1"/>
  <c r="F803" i="1"/>
  <c r="T802" i="1"/>
  <c r="S802" i="1"/>
  <c r="R802" i="1"/>
  <c r="Q802" i="1"/>
  <c r="I802" i="1"/>
  <c r="F802" i="1"/>
  <c r="T801" i="1"/>
  <c r="S801" i="1"/>
  <c r="R801" i="1"/>
  <c r="Q801" i="1"/>
  <c r="I801" i="1"/>
  <c r="F801" i="1"/>
  <c r="T800" i="1"/>
  <c r="S800" i="1"/>
  <c r="R800" i="1"/>
  <c r="Q800" i="1"/>
  <c r="I800" i="1"/>
  <c r="F800" i="1"/>
  <c r="T799" i="1"/>
  <c r="S799" i="1"/>
  <c r="R799" i="1"/>
  <c r="Q799" i="1"/>
  <c r="I799" i="1"/>
  <c r="F799" i="1"/>
  <c r="T798" i="1"/>
  <c r="S798" i="1"/>
  <c r="R798" i="1"/>
  <c r="Q798" i="1"/>
  <c r="I798" i="1"/>
  <c r="F798" i="1"/>
  <c r="T797" i="1"/>
  <c r="S797" i="1"/>
  <c r="R797" i="1"/>
  <c r="Q797" i="1"/>
  <c r="I797" i="1"/>
  <c r="F797" i="1"/>
  <c r="T796" i="1"/>
  <c r="S796" i="1"/>
  <c r="R796" i="1"/>
  <c r="Q796" i="1"/>
  <c r="I796" i="1"/>
  <c r="F796" i="1"/>
  <c r="T795" i="1"/>
  <c r="S795" i="1"/>
  <c r="R795" i="1"/>
  <c r="Q795" i="1"/>
  <c r="I795" i="1"/>
  <c r="F795" i="1"/>
  <c r="T794" i="1"/>
  <c r="S794" i="1"/>
  <c r="R794" i="1"/>
  <c r="Q794" i="1"/>
  <c r="I794" i="1"/>
  <c r="F794" i="1"/>
  <c r="T793" i="1"/>
  <c r="S793" i="1"/>
  <c r="R793" i="1"/>
  <c r="Q793" i="1"/>
  <c r="I793" i="1"/>
  <c r="F793" i="1"/>
  <c r="T792" i="1"/>
  <c r="S792" i="1"/>
  <c r="R792" i="1"/>
  <c r="Q792" i="1"/>
  <c r="I792" i="1"/>
  <c r="F792" i="1"/>
  <c r="T791" i="1"/>
  <c r="S791" i="1"/>
  <c r="R791" i="1"/>
  <c r="Q791" i="1"/>
  <c r="I791" i="1"/>
  <c r="F791" i="1"/>
  <c r="T790" i="1"/>
  <c r="S790" i="1"/>
  <c r="R790" i="1"/>
  <c r="Q790" i="1"/>
  <c r="I790" i="1"/>
  <c r="F790" i="1"/>
  <c r="T789" i="1"/>
  <c r="S789" i="1"/>
  <c r="R789" i="1"/>
  <c r="Q789" i="1"/>
  <c r="I789" i="1"/>
  <c r="F789" i="1"/>
  <c r="T788" i="1"/>
  <c r="S788" i="1"/>
  <c r="R788" i="1"/>
  <c r="Q788" i="1"/>
  <c r="I788" i="1"/>
  <c r="F788" i="1"/>
  <c r="T787" i="1"/>
  <c r="S787" i="1"/>
  <c r="R787" i="1"/>
  <c r="Q787" i="1"/>
  <c r="I787" i="1"/>
  <c r="F787" i="1"/>
  <c r="T786" i="1"/>
  <c r="S786" i="1"/>
  <c r="R786" i="1"/>
  <c r="Q786" i="1"/>
  <c r="I786" i="1"/>
  <c r="F786" i="1"/>
  <c r="T785" i="1"/>
  <c r="S785" i="1"/>
  <c r="R785" i="1"/>
  <c r="Q785" i="1"/>
  <c r="I785" i="1"/>
  <c r="F785" i="1"/>
  <c r="T784" i="1"/>
  <c r="S784" i="1"/>
  <c r="R784" i="1"/>
  <c r="Q784" i="1"/>
  <c r="I784" i="1"/>
  <c r="F784" i="1"/>
  <c r="T783" i="1"/>
  <c r="S783" i="1"/>
  <c r="R783" i="1"/>
  <c r="Q783" i="1"/>
  <c r="I783" i="1"/>
  <c r="F783" i="1"/>
  <c r="T782" i="1"/>
  <c r="S782" i="1"/>
  <c r="R782" i="1"/>
  <c r="Q782" i="1"/>
  <c r="I782" i="1"/>
  <c r="F782" i="1"/>
  <c r="T781" i="1"/>
  <c r="S781" i="1"/>
  <c r="R781" i="1"/>
  <c r="Q781" i="1"/>
  <c r="I781" i="1"/>
  <c r="F781" i="1"/>
  <c r="T780" i="1"/>
  <c r="S780" i="1"/>
  <c r="R780" i="1"/>
  <c r="Q780" i="1"/>
  <c r="I780" i="1"/>
  <c r="F780" i="1"/>
  <c r="T779" i="1"/>
  <c r="S779" i="1"/>
  <c r="R779" i="1"/>
  <c r="Q779" i="1"/>
  <c r="I779" i="1"/>
  <c r="F779" i="1"/>
  <c r="T778" i="1"/>
  <c r="S778" i="1"/>
  <c r="R778" i="1"/>
  <c r="Q778" i="1"/>
  <c r="I778" i="1"/>
  <c r="F778" i="1"/>
  <c r="T777" i="1"/>
  <c r="S777" i="1"/>
  <c r="R777" i="1"/>
  <c r="Q777" i="1"/>
  <c r="I777" i="1"/>
  <c r="F777" i="1"/>
  <c r="T776" i="1"/>
  <c r="S776" i="1"/>
  <c r="R776" i="1"/>
  <c r="Q776" i="1"/>
  <c r="I776" i="1"/>
  <c r="F776" i="1"/>
  <c r="T775" i="1"/>
  <c r="S775" i="1"/>
  <c r="R775" i="1"/>
  <c r="Q775" i="1"/>
  <c r="I775" i="1"/>
  <c r="F775" i="1"/>
  <c r="T774" i="1"/>
  <c r="S774" i="1"/>
  <c r="R774" i="1"/>
  <c r="Q774" i="1"/>
  <c r="I774" i="1"/>
  <c r="F774" i="1"/>
  <c r="T773" i="1"/>
  <c r="S773" i="1"/>
  <c r="R773" i="1"/>
  <c r="Q773" i="1"/>
  <c r="I773" i="1"/>
  <c r="F773" i="1"/>
  <c r="T772" i="1"/>
  <c r="S772" i="1"/>
  <c r="R772" i="1"/>
  <c r="Q772" i="1"/>
  <c r="I772" i="1"/>
  <c r="F772" i="1"/>
  <c r="T771" i="1"/>
  <c r="S771" i="1"/>
  <c r="R771" i="1"/>
  <c r="Q771" i="1"/>
  <c r="I771" i="1"/>
  <c r="F771" i="1"/>
  <c r="T770" i="1"/>
  <c r="S770" i="1"/>
  <c r="R770" i="1"/>
  <c r="Q770" i="1"/>
  <c r="I770" i="1"/>
  <c r="F770" i="1"/>
  <c r="T769" i="1"/>
  <c r="S769" i="1"/>
  <c r="R769" i="1"/>
  <c r="Q769" i="1"/>
  <c r="I769" i="1"/>
  <c r="F769" i="1"/>
  <c r="T768" i="1"/>
  <c r="S768" i="1"/>
  <c r="R768" i="1"/>
  <c r="Q768" i="1"/>
  <c r="I768" i="1"/>
  <c r="F768" i="1"/>
  <c r="T767" i="1"/>
  <c r="S767" i="1"/>
  <c r="R767" i="1"/>
  <c r="Q767" i="1"/>
  <c r="I767" i="1"/>
  <c r="F767" i="1"/>
  <c r="T766" i="1"/>
  <c r="S766" i="1"/>
  <c r="R766" i="1"/>
  <c r="Q766" i="1"/>
  <c r="I766" i="1"/>
  <c r="F766" i="1"/>
  <c r="T765" i="1"/>
  <c r="S765" i="1"/>
  <c r="R765" i="1"/>
  <c r="Q765" i="1"/>
  <c r="I765" i="1"/>
  <c r="F765" i="1"/>
  <c r="T764" i="1"/>
  <c r="S764" i="1"/>
  <c r="R764" i="1"/>
  <c r="Q764" i="1"/>
  <c r="I764" i="1"/>
  <c r="F764" i="1"/>
  <c r="T763" i="1"/>
  <c r="S763" i="1"/>
  <c r="R763" i="1"/>
  <c r="Q763" i="1"/>
  <c r="I763" i="1"/>
  <c r="F763" i="1"/>
  <c r="T762" i="1"/>
  <c r="S762" i="1"/>
  <c r="R762" i="1"/>
  <c r="Q762" i="1"/>
  <c r="I762" i="1"/>
  <c r="F762" i="1"/>
  <c r="T761" i="1"/>
  <c r="S761" i="1"/>
  <c r="R761" i="1"/>
  <c r="Q761" i="1"/>
  <c r="I761" i="1"/>
  <c r="F761" i="1"/>
  <c r="T760" i="1"/>
  <c r="S760" i="1"/>
  <c r="R760" i="1"/>
  <c r="Q760" i="1"/>
  <c r="I760" i="1"/>
  <c r="F760" i="1"/>
  <c r="T759" i="1"/>
  <c r="S759" i="1"/>
  <c r="R759" i="1"/>
  <c r="Q759" i="1"/>
  <c r="I759" i="1"/>
  <c r="F759" i="1"/>
  <c r="T758" i="1"/>
  <c r="S758" i="1"/>
  <c r="R758" i="1"/>
  <c r="Q758" i="1"/>
  <c r="I758" i="1"/>
  <c r="F758" i="1"/>
  <c r="T757" i="1"/>
  <c r="S757" i="1"/>
  <c r="R757" i="1"/>
  <c r="Q757" i="1"/>
  <c r="I757" i="1"/>
  <c r="F757" i="1"/>
  <c r="T756" i="1"/>
  <c r="S756" i="1"/>
  <c r="R756" i="1"/>
  <c r="Q756" i="1"/>
  <c r="I756" i="1"/>
  <c r="F756" i="1"/>
  <c r="T755" i="1"/>
  <c r="S755" i="1"/>
  <c r="R755" i="1"/>
  <c r="Q755" i="1"/>
  <c r="I755" i="1"/>
  <c r="F755" i="1"/>
  <c r="T754" i="1"/>
  <c r="S754" i="1"/>
  <c r="R754" i="1"/>
  <c r="Q754" i="1"/>
  <c r="I754" i="1"/>
  <c r="F754" i="1"/>
  <c r="T753" i="1"/>
  <c r="S753" i="1"/>
  <c r="R753" i="1"/>
  <c r="Q753" i="1"/>
  <c r="I753" i="1"/>
  <c r="F753" i="1"/>
  <c r="T752" i="1"/>
  <c r="S752" i="1"/>
  <c r="R752" i="1"/>
  <c r="Q752" i="1"/>
  <c r="I752" i="1"/>
  <c r="F752" i="1"/>
  <c r="T751" i="1"/>
  <c r="S751" i="1"/>
  <c r="R751" i="1"/>
  <c r="Q751" i="1"/>
  <c r="I751" i="1"/>
  <c r="F751" i="1"/>
  <c r="T750" i="1"/>
  <c r="S750" i="1"/>
  <c r="R750" i="1"/>
  <c r="Q750" i="1"/>
  <c r="I750" i="1"/>
  <c r="F750" i="1"/>
  <c r="T749" i="1"/>
  <c r="S749" i="1"/>
  <c r="R749" i="1"/>
  <c r="Q749" i="1"/>
  <c r="I749" i="1"/>
  <c r="F749" i="1"/>
  <c r="T748" i="1"/>
  <c r="S748" i="1"/>
  <c r="R748" i="1"/>
  <c r="Q748" i="1"/>
  <c r="I748" i="1"/>
  <c r="F748" i="1"/>
  <c r="T747" i="1"/>
  <c r="S747" i="1"/>
  <c r="R747" i="1"/>
  <c r="Q747" i="1"/>
  <c r="I747" i="1"/>
  <c r="F747" i="1"/>
  <c r="T746" i="1"/>
  <c r="S746" i="1"/>
  <c r="R746" i="1"/>
  <c r="Q746" i="1"/>
  <c r="I746" i="1"/>
  <c r="F746" i="1"/>
  <c r="T745" i="1"/>
  <c r="S745" i="1"/>
  <c r="R745" i="1"/>
  <c r="Q745" i="1"/>
  <c r="I745" i="1"/>
  <c r="F745" i="1"/>
  <c r="T744" i="1"/>
  <c r="S744" i="1"/>
  <c r="R744" i="1"/>
  <c r="Q744" i="1"/>
  <c r="I744" i="1"/>
  <c r="F744" i="1"/>
  <c r="T743" i="1"/>
  <c r="S743" i="1"/>
  <c r="R743" i="1"/>
  <c r="Q743" i="1"/>
  <c r="I743" i="1"/>
  <c r="F743" i="1"/>
  <c r="T742" i="1"/>
  <c r="S742" i="1"/>
  <c r="R742" i="1"/>
  <c r="Q742" i="1"/>
  <c r="I742" i="1"/>
  <c r="F742" i="1"/>
  <c r="T741" i="1"/>
  <c r="S741" i="1"/>
  <c r="R741" i="1"/>
  <c r="Q741" i="1"/>
  <c r="I741" i="1"/>
  <c r="F741" i="1"/>
  <c r="T740" i="1"/>
  <c r="S740" i="1"/>
  <c r="R740" i="1"/>
  <c r="Q740" i="1"/>
  <c r="I740" i="1"/>
  <c r="F740" i="1"/>
  <c r="T739" i="1"/>
  <c r="S739" i="1"/>
  <c r="R739" i="1"/>
  <c r="Q739" i="1"/>
  <c r="I739" i="1"/>
  <c r="F739" i="1"/>
  <c r="T738" i="1"/>
  <c r="S738" i="1"/>
  <c r="R738" i="1"/>
  <c r="Q738" i="1"/>
  <c r="I738" i="1"/>
  <c r="F738" i="1"/>
  <c r="T737" i="1"/>
  <c r="S737" i="1"/>
  <c r="R737" i="1"/>
  <c r="Q737" i="1"/>
  <c r="I737" i="1"/>
  <c r="F737" i="1"/>
  <c r="T736" i="1"/>
  <c r="S736" i="1"/>
  <c r="R736" i="1"/>
  <c r="Q736" i="1"/>
  <c r="I736" i="1"/>
  <c r="F736" i="1"/>
  <c r="T735" i="1"/>
  <c r="S735" i="1"/>
  <c r="R735" i="1"/>
  <c r="Q735" i="1"/>
  <c r="I735" i="1"/>
  <c r="F735" i="1"/>
  <c r="T734" i="1"/>
  <c r="S734" i="1"/>
  <c r="R734" i="1"/>
  <c r="Q734" i="1"/>
  <c r="I734" i="1"/>
  <c r="F734" i="1"/>
  <c r="T733" i="1"/>
  <c r="S733" i="1"/>
  <c r="R733" i="1"/>
  <c r="Q733" i="1"/>
  <c r="I733" i="1"/>
  <c r="F733" i="1"/>
  <c r="T732" i="1"/>
  <c r="S732" i="1"/>
  <c r="R732" i="1"/>
  <c r="Q732" i="1"/>
  <c r="I732" i="1"/>
  <c r="F732" i="1"/>
  <c r="T731" i="1"/>
  <c r="S731" i="1"/>
  <c r="R731" i="1"/>
  <c r="Q731" i="1"/>
  <c r="I731" i="1"/>
  <c r="F731" i="1"/>
  <c r="T730" i="1"/>
  <c r="S730" i="1"/>
  <c r="R730" i="1"/>
  <c r="Q730" i="1"/>
  <c r="I730" i="1"/>
  <c r="F730" i="1"/>
  <c r="T729" i="1"/>
  <c r="S729" i="1"/>
  <c r="R729" i="1"/>
  <c r="Q729" i="1"/>
  <c r="I729" i="1"/>
  <c r="F729" i="1"/>
  <c r="T728" i="1"/>
  <c r="S728" i="1"/>
  <c r="R728" i="1"/>
  <c r="Q728" i="1"/>
  <c r="I728" i="1"/>
  <c r="F728" i="1"/>
  <c r="T727" i="1"/>
  <c r="S727" i="1"/>
  <c r="R727" i="1"/>
  <c r="Q727" i="1"/>
  <c r="I727" i="1"/>
  <c r="F727" i="1"/>
  <c r="T726" i="1"/>
  <c r="S726" i="1"/>
  <c r="R726" i="1"/>
  <c r="Q726" i="1"/>
  <c r="I726" i="1"/>
  <c r="F726" i="1"/>
  <c r="T725" i="1"/>
  <c r="S725" i="1"/>
  <c r="R725" i="1"/>
  <c r="Q725" i="1"/>
  <c r="I725" i="1"/>
  <c r="F725" i="1"/>
  <c r="T724" i="1"/>
  <c r="S724" i="1"/>
  <c r="R724" i="1"/>
  <c r="Q724" i="1"/>
  <c r="I724" i="1"/>
  <c r="F724" i="1"/>
  <c r="T723" i="1"/>
  <c r="S723" i="1"/>
  <c r="R723" i="1"/>
  <c r="Q723" i="1"/>
  <c r="I723" i="1"/>
  <c r="F723" i="1"/>
  <c r="T722" i="1"/>
  <c r="S722" i="1"/>
  <c r="R722" i="1"/>
  <c r="Q722" i="1"/>
  <c r="I722" i="1"/>
  <c r="F722" i="1"/>
  <c r="T721" i="1"/>
  <c r="S721" i="1"/>
  <c r="R721" i="1"/>
  <c r="Q721" i="1"/>
  <c r="I721" i="1"/>
  <c r="F721" i="1"/>
  <c r="T720" i="1"/>
  <c r="S720" i="1"/>
  <c r="R720" i="1"/>
  <c r="Q720" i="1"/>
  <c r="I720" i="1"/>
  <c r="F720" i="1"/>
  <c r="T719" i="1"/>
  <c r="S719" i="1"/>
  <c r="R719" i="1"/>
  <c r="Q719" i="1"/>
  <c r="I719" i="1"/>
  <c r="F719" i="1"/>
  <c r="T718" i="1"/>
  <c r="S718" i="1"/>
  <c r="R718" i="1"/>
  <c r="Q718" i="1"/>
  <c r="I718" i="1"/>
  <c r="F718" i="1"/>
  <c r="T717" i="1"/>
  <c r="S717" i="1"/>
  <c r="R717" i="1"/>
  <c r="Q717" i="1"/>
  <c r="I717" i="1"/>
  <c r="F717" i="1"/>
  <c r="T716" i="1"/>
  <c r="S716" i="1"/>
  <c r="R716" i="1"/>
  <c r="Q716" i="1"/>
  <c r="I716" i="1"/>
  <c r="F716" i="1"/>
  <c r="T715" i="1"/>
  <c r="S715" i="1"/>
  <c r="R715" i="1"/>
  <c r="Q715" i="1"/>
  <c r="I715" i="1"/>
  <c r="F715" i="1"/>
  <c r="T714" i="1"/>
  <c r="S714" i="1"/>
  <c r="R714" i="1"/>
  <c r="Q714" i="1"/>
  <c r="I714" i="1"/>
  <c r="F714" i="1"/>
  <c r="T713" i="1"/>
  <c r="S713" i="1"/>
  <c r="R713" i="1"/>
  <c r="Q713" i="1"/>
  <c r="I713" i="1"/>
  <c r="F713" i="1"/>
  <c r="T712" i="1"/>
  <c r="S712" i="1"/>
  <c r="R712" i="1"/>
  <c r="Q712" i="1"/>
  <c r="I712" i="1"/>
  <c r="F712" i="1"/>
  <c r="T711" i="1"/>
  <c r="S711" i="1"/>
  <c r="R711" i="1"/>
  <c r="Q711" i="1"/>
  <c r="I711" i="1"/>
  <c r="F711" i="1"/>
  <c r="T710" i="1"/>
  <c r="S710" i="1"/>
  <c r="R710" i="1"/>
  <c r="Q710" i="1"/>
  <c r="I710" i="1"/>
  <c r="F710" i="1"/>
  <c r="T709" i="1"/>
  <c r="S709" i="1"/>
  <c r="R709" i="1"/>
  <c r="Q709" i="1"/>
  <c r="I709" i="1"/>
  <c r="F709" i="1"/>
  <c r="T708" i="1"/>
  <c r="S708" i="1"/>
  <c r="R708" i="1"/>
  <c r="Q708" i="1"/>
  <c r="I708" i="1"/>
  <c r="F708" i="1"/>
  <c r="T707" i="1"/>
  <c r="S707" i="1"/>
  <c r="R707" i="1"/>
  <c r="Q707" i="1"/>
  <c r="I707" i="1"/>
  <c r="F707" i="1"/>
  <c r="T706" i="1"/>
  <c r="S706" i="1"/>
  <c r="R706" i="1"/>
  <c r="Q706" i="1"/>
  <c r="I706" i="1"/>
  <c r="F706" i="1"/>
  <c r="T705" i="1"/>
  <c r="S705" i="1"/>
  <c r="R705" i="1"/>
  <c r="Q705" i="1"/>
  <c r="I705" i="1"/>
  <c r="F705" i="1"/>
  <c r="T704" i="1"/>
  <c r="S704" i="1"/>
  <c r="R704" i="1"/>
  <c r="Q704" i="1"/>
  <c r="I704" i="1"/>
  <c r="F704" i="1"/>
  <c r="T703" i="1"/>
  <c r="S703" i="1"/>
  <c r="R703" i="1"/>
  <c r="Q703" i="1"/>
  <c r="I703" i="1"/>
  <c r="F703" i="1"/>
  <c r="T702" i="1"/>
  <c r="S702" i="1"/>
  <c r="R702" i="1"/>
  <c r="Q702" i="1"/>
  <c r="I702" i="1"/>
  <c r="F702" i="1"/>
  <c r="T701" i="1"/>
  <c r="S701" i="1"/>
  <c r="R701" i="1"/>
  <c r="Q701" i="1"/>
  <c r="I701" i="1"/>
  <c r="F701" i="1"/>
  <c r="T700" i="1"/>
  <c r="S700" i="1"/>
  <c r="R700" i="1"/>
  <c r="Q700" i="1"/>
  <c r="I700" i="1"/>
  <c r="F700" i="1"/>
  <c r="T699" i="1"/>
  <c r="S699" i="1"/>
  <c r="R699" i="1"/>
  <c r="Q699" i="1"/>
  <c r="I699" i="1"/>
  <c r="F699" i="1"/>
  <c r="T698" i="1"/>
  <c r="S698" i="1"/>
  <c r="R698" i="1"/>
  <c r="Q698" i="1"/>
  <c r="I698" i="1"/>
  <c r="F698" i="1"/>
  <c r="T697" i="1"/>
  <c r="S697" i="1"/>
  <c r="R697" i="1"/>
  <c r="Q697" i="1"/>
  <c r="I697" i="1"/>
  <c r="F697" i="1"/>
  <c r="T696" i="1"/>
  <c r="S696" i="1"/>
  <c r="R696" i="1"/>
  <c r="Q696" i="1"/>
  <c r="I696" i="1"/>
  <c r="F696" i="1"/>
  <c r="T695" i="1"/>
  <c r="S695" i="1"/>
  <c r="R695" i="1"/>
  <c r="Q695" i="1"/>
  <c r="I695" i="1"/>
  <c r="F695" i="1"/>
  <c r="T694" i="1"/>
  <c r="S694" i="1"/>
  <c r="R694" i="1"/>
  <c r="Q694" i="1"/>
  <c r="I694" i="1"/>
  <c r="F694" i="1"/>
  <c r="T693" i="1"/>
  <c r="S693" i="1"/>
  <c r="R693" i="1"/>
  <c r="Q693" i="1"/>
  <c r="I693" i="1"/>
  <c r="F693" i="1"/>
  <c r="T692" i="1"/>
  <c r="S692" i="1"/>
  <c r="R692" i="1"/>
  <c r="Q692" i="1"/>
  <c r="I692" i="1"/>
  <c r="F692" i="1"/>
  <c r="T691" i="1"/>
  <c r="S691" i="1"/>
  <c r="R691" i="1"/>
  <c r="Q691" i="1"/>
  <c r="I691" i="1"/>
  <c r="F691" i="1"/>
  <c r="T690" i="1"/>
  <c r="S690" i="1"/>
  <c r="R690" i="1"/>
  <c r="Q690" i="1"/>
  <c r="I690" i="1"/>
  <c r="F690" i="1"/>
  <c r="T689" i="1"/>
  <c r="S689" i="1"/>
  <c r="R689" i="1"/>
  <c r="Q689" i="1"/>
  <c r="I689" i="1"/>
  <c r="F689" i="1"/>
  <c r="T688" i="1"/>
  <c r="S688" i="1"/>
  <c r="R688" i="1"/>
  <c r="Q688" i="1"/>
  <c r="I688" i="1"/>
  <c r="F688" i="1"/>
  <c r="T687" i="1"/>
  <c r="S687" i="1"/>
  <c r="R687" i="1"/>
  <c r="Q687" i="1"/>
  <c r="I687" i="1"/>
  <c r="F687" i="1"/>
  <c r="T686" i="1"/>
  <c r="S686" i="1"/>
  <c r="R686" i="1"/>
  <c r="Q686" i="1"/>
  <c r="I686" i="1"/>
  <c r="F686" i="1"/>
  <c r="T685" i="1"/>
  <c r="S685" i="1"/>
  <c r="R685" i="1"/>
  <c r="Q685" i="1"/>
  <c r="I685" i="1"/>
  <c r="F685" i="1"/>
  <c r="T684" i="1"/>
  <c r="S684" i="1"/>
  <c r="R684" i="1"/>
  <c r="Q684" i="1"/>
  <c r="I684" i="1"/>
  <c r="F684" i="1"/>
  <c r="T683" i="1"/>
  <c r="S683" i="1"/>
  <c r="R683" i="1"/>
  <c r="Q683" i="1"/>
  <c r="I683" i="1"/>
  <c r="F683" i="1"/>
  <c r="T682" i="1"/>
  <c r="S682" i="1"/>
  <c r="R682" i="1"/>
  <c r="Q682" i="1"/>
  <c r="I682" i="1"/>
  <c r="F682" i="1"/>
  <c r="T681" i="1"/>
  <c r="S681" i="1"/>
  <c r="R681" i="1"/>
  <c r="Q681" i="1"/>
  <c r="I681" i="1"/>
  <c r="F681" i="1"/>
  <c r="T680" i="1"/>
  <c r="S680" i="1"/>
  <c r="R680" i="1"/>
  <c r="Q680" i="1"/>
  <c r="I680" i="1"/>
  <c r="F680" i="1"/>
  <c r="T679" i="1"/>
  <c r="S679" i="1"/>
  <c r="R679" i="1"/>
  <c r="Q679" i="1"/>
  <c r="I679" i="1"/>
  <c r="F679" i="1"/>
  <c r="T678" i="1"/>
  <c r="S678" i="1"/>
  <c r="R678" i="1"/>
  <c r="Q678" i="1"/>
  <c r="I678" i="1"/>
  <c r="F678" i="1"/>
  <c r="T677" i="1"/>
  <c r="S677" i="1"/>
  <c r="R677" i="1"/>
  <c r="Q677" i="1"/>
  <c r="I677" i="1"/>
  <c r="F677" i="1"/>
  <c r="T676" i="1"/>
  <c r="S676" i="1"/>
  <c r="R676" i="1"/>
  <c r="Q676" i="1"/>
  <c r="I676" i="1"/>
  <c r="F676" i="1"/>
  <c r="T675" i="1"/>
  <c r="S675" i="1"/>
  <c r="R675" i="1"/>
  <c r="Q675" i="1"/>
  <c r="I675" i="1"/>
  <c r="F675" i="1"/>
  <c r="T674" i="1"/>
  <c r="S674" i="1"/>
  <c r="R674" i="1"/>
  <c r="Q674" i="1"/>
  <c r="I674" i="1"/>
  <c r="F674" i="1"/>
  <c r="T673" i="1"/>
  <c r="S673" i="1"/>
  <c r="R673" i="1"/>
  <c r="Q673" i="1"/>
  <c r="I673" i="1"/>
  <c r="F673" i="1"/>
  <c r="T672" i="1"/>
  <c r="S672" i="1"/>
  <c r="R672" i="1"/>
  <c r="Q672" i="1"/>
  <c r="I672" i="1"/>
  <c r="F672" i="1"/>
  <c r="T671" i="1"/>
  <c r="S671" i="1"/>
  <c r="R671" i="1"/>
  <c r="Q671" i="1"/>
  <c r="I671" i="1"/>
  <c r="F671" i="1"/>
  <c r="T670" i="1"/>
  <c r="S670" i="1"/>
  <c r="R670" i="1"/>
  <c r="Q670" i="1"/>
  <c r="I670" i="1"/>
  <c r="F670" i="1"/>
  <c r="T669" i="1"/>
  <c r="S669" i="1"/>
  <c r="R669" i="1"/>
  <c r="Q669" i="1"/>
  <c r="I669" i="1"/>
  <c r="F669" i="1"/>
  <c r="T668" i="1"/>
  <c r="S668" i="1"/>
  <c r="R668" i="1"/>
  <c r="Q668" i="1"/>
  <c r="I668" i="1"/>
  <c r="F668" i="1"/>
  <c r="T667" i="1"/>
  <c r="S667" i="1"/>
  <c r="R667" i="1"/>
  <c r="Q667" i="1"/>
  <c r="I667" i="1"/>
  <c r="F667" i="1"/>
  <c r="T666" i="1"/>
  <c r="S666" i="1"/>
  <c r="R666" i="1"/>
  <c r="Q666" i="1"/>
  <c r="I666" i="1"/>
  <c r="F666" i="1"/>
  <c r="T665" i="1"/>
  <c r="S665" i="1"/>
  <c r="R665" i="1"/>
  <c r="Q665" i="1"/>
  <c r="I665" i="1"/>
  <c r="F665" i="1"/>
  <c r="T664" i="1"/>
  <c r="S664" i="1"/>
  <c r="R664" i="1"/>
  <c r="Q664" i="1"/>
  <c r="I664" i="1"/>
  <c r="F664" i="1"/>
  <c r="T663" i="1"/>
  <c r="S663" i="1"/>
  <c r="R663" i="1"/>
  <c r="Q663" i="1"/>
  <c r="I663" i="1"/>
  <c r="F663" i="1"/>
  <c r="T662" i="1"/>
  <c r="S662" i="1"/>
  <c r="R662" i="1"/>
  <c r="Q662" i="1"/>
  <c r="I662" i="1"/>
  <c r="F662" i="1"/>
  <c r="T661" i="1"/>
  <c r="S661" i="1"/>
  <c r="R661" i="1"/>
  <c r="Q661" i="1"/>
  <c r="I661" i="1"/>
  <c r="F661" i="1"/>
  <c r="T660" i="1"/>
  <c r="S660" i="1"/>
  <c r="R660" i="1"/>
  <c r="Q660" i="1"/>
  <c r="I660" i="1"/>
  <c r="F660" i="1"/>
  <c r="T659" i="1"/>
  <c r="S659" i="1"/>
  <c r="R659" i="1"/>
  <c r="Q659" i="1"/>
  <c r="I659" i="1"/>
  <c r="F659" i="1"/>
  <c r="T658" i="1"/>
  <c r="S658" i="1"/>
  <c r="R658" i="1"/>
  <c r="Q658" i="1"/>
  <c r="I658" i="1"/>
  <c r="F658" i="1"/>
  <c r="T657" i="1"/>
  <c r="S657" i="1"/>
  <c r="R657" i="1"/>
  <c r="Q657" i="1"/>
  <c r="I657" i="1"/>
  <c r="F657" i="1"/>
  <c r="T656" i="1"/>
  <c r="S656" i="1"/>
  <c r="R656" i="1"/>
  <c r="Q656" i="1"/>
  <c r="I656" i="1"/>
  <c r="F656" i="1"/>
  <c r="T655" i="1"/>
  <c r="S655" i="1"/>
  <c r="R655" i="1"/>
  <c r="Q655" i="1"/>
  <c r="I655" i="1"/>
  <c r="F655" i="1"/>
  <c r="T654" i="1"/>
  <c r="S654" i="1"/>
  <c r="R654" i="1"/>
  <c r="Q654" i="1"/>
  <c r="I654" i="1"/>
  <c r="F654" i="1"/>
  <c r="T653" i="1"/>
  <c r="S653" i="1"/>
  <c r="R653" i="1"/>
  <c r="Q653" i="1"/>
  <c r="I653" i="1"/>
  <c r="F653" i="1"/>
  <c r="T652" i="1"/>
  <c r="S652" i="1"/>
  <c r="R652" i="1"/>
  <c r="Q652" i="1"/>
  <c r="I652" i="1"/>
  <c r="F652" i="1"/>
  <c r="T651" i="1"/>
  <c r="S651" i="1"/>
  <c r="R651" i="1"/>
  <c r="Q651" i="1"/>
  <c r="I651" i="1"/>
  <c r="F651" i="1"/>
  <c r="T650" i="1"/>
  <c r="S650" i="1"/>
  <c r="R650" i="1"/>
  <c r="Q650" i="1"/>
  <c r="I650" i="1"/>
  <c r="F650" i="1"/>
  <c r="T649" i="1"/>
  <c r="S649" i="1"/>
  <c r="R649" i="1"/>
  <c r="Q649" i="1"/>
  <c r="I649" i="1"/>
  <c r="F649" i="1"/>
  <c r="T648" i="1"/>
  <c r="S648" i="1"/>
  <c r="R648" i="1"/>
  <c r="Q648" i="1"/>
  <c r="I648" i="1"/>
  <c r="F648" i="1"/>
  <c r="T647" i="1"/>
  <c r="S647" i="1"/>
  <c r="R647" i="1"/>
  <c r="Q647" i="1"/>
  <c r="I647" i="1"/>
  <c r="F647" i="1"/>
  <c r="T646" i="1"/>
  <c r="S646" i="1"/>
  <c r="R646" i="1"/>
  <c r="Q646" i="1"/>
  <c r="I646" i="1"/>
  <c r="F646" i="1"/>
  <c r="T645" i="1"/>
  <c r="S645" i="1"/>
  <c r="R645" i="1"/>
  <c r="Q645" i="1"/>
  <c r="I645" i="1"/>
  <c r="F645" i="1"/>
  <c r="T644" i="1"/>
  <c r="S644" i="1"/>
  <c r="R644" i="1"/>
  <c r="Q644" i="1"/>
  <c r="I644" i="1"/>
  <c r="F644" i="1"/>
  <c r="T643" i="1"/>
  <c r="S643" i="1"/>
  <c r="R643" i="1"/>
  <c r="Q643" i="1"/>
  <c r="I643" i="1"/>
  <c r="F643" i="1"/>
  <c r="T642" i="1"/>
  <c r="S642" i="1"/>
  <c r="R642" i="1"/>
  <c r="Q642" i="1"/>
  <c r="I642" i="1"/>
  <c r="F642" i="1"/>
  <c r="T641" i="1"/>
  <c r="S641" i="1"/>
  <c r="R641" i="1"/>
  <c r="Q641" i="1"/>
  <c r="I641" i="1"/>
  <c r="F641" i="1"/>
  <c r="T640" i="1"/>
  <c r="S640" i="1"/>
  <c r="R640" i="1"/>
  <c r="Q640" i="1"/>
  <c r="I640" i="1"/>
  <c r="F640" i="1"/>
  <c r="T639" i="1"/>
  <c r="S639" i="1"/>
  <c r="R639" i="1"/>
  <c r="Q639" i="1"/>
  <c r="I639" i="1"/>
  <c r="F639" i="1"/>
  <c r="T638" i="1"/>
  <c r="S638" i="1"/>
  <c r="R638" i="1"/>
  <c r="Q638" i="1"/>
  <c r="I638" i="1"/>
  <c r="F638" i="1"/>
  <c r="T637" i="1"/>
  <c r="S637" i="1"/>
  <c r="R637" i="1"/>
  <c r="Q637" i="1"/>
  <c r="I637" i="1"/>
  <c r="F637" i="1"/>
  <c r="T636" i="1"/>
  <c r="S636" i="1"/>
  <c r="R636" i="1"/>
  <c r="Q636" i="1"/>
  <c r="I636" i="1"/>
  <c r="F636" i="1"/>
  <c r="T635" i="1"/>
  <c r="S635" i="1"/>
  <c r="R635" i="1"/>
  <c r="Q635" i="1"/>
  <c r="I635" i="1"/>
  <c r="F635" i="1"/>
  <c r="T634" i="1"/>
  <c r="S634" i="1"/>
  <c r="R634" i="1"/>
  <c r="Q634" i="1"/>
  <c r="I634" i="1"/>
  <c r="F634" i="1"/>
  <c r="T633" i="1"/>
  <c r="S633" i="1"/>
  <c r="R633" i="1"/>
  <c r="Q633" i="1"/>
  <c r="I633" i="1"/>
  <c r="F633" i="1"/>
  <c r="T632" i="1"/>
  <c r="S632" i="1"/>
  <c r="R632" i="1"/>
  <c r="Q632" i="1"/>
  <c r="I632" i="1"/>
  <c r="F632" i="1"/>
  <c r="T631" i="1"/>
  <c r="S631" i="1"/>
  <c r="R631" i="1"/>
  <c r="Q631" i="1"/>
  <c r="I631" i="1"/>
  <c r="F631" i="1"/>
  <c r="T630" i="1"/>
  <c r="S630" i="1"/>
  <c r="R630" i="1"/>
  <c r="Q630" i="1"/>
  <c r="I630" i="1"/>
  <c r="F630" i="1"/>
  <c r="T629" i="1"/>
  <c r="S629" i="1"/>
  <c r="R629" i="1"/>
  <c r="Q629" i="1"/>
  <c r="I629" i="1"/>
  <c r="F629" i="1"/>
  <c r="T628" i="1"/>
  <c r="S628" i="1"/>
  <c r="R628" i="1"/>
  <c r="Q628" i="1"/>
  <c r="I628" i="1"/>
  <c r="F628" i="1"/>
  <c r="T627" i="1"/>
  <c r="S627" i="1"/>
  <c r="R627" i="1"/>
  <c r="Q627" i="1"/>
  <c r="I627" i="1"/>
  <c r="F627" i="1"/>
  <c r="T626" i="1"/>
  <c r="S626" i="1"/>
  <c r="R626" i="1"/>
  <c r="Q626" i="1"/>
  <c r="I626" i="1"/>
  <c r="F626" i="1"/>
  <c r="T625" i="1"/>
  <c r="S625" i="1"/>
  <c r="R625" i="1"/>
  <c r="Q625" i="1"/>
  <c r="I625" i="1"/>
  <c r="F625" i="1"/>
  <c r="T624" i="1"/>
  <c r="S624" i="1"/>
  <c r="R624" i="1"/>
  <c r="Q624" i="1"/>
  <c r="I624" i="1"/>
  <c r="F624" i="1"/>
  <c r="T623" i="1"/>
  <c r="S623" i="1"/>
  <c r="R623" i="1"/>
  <c r="Q623" i="1"/>
  <c r="I623" i="1"/>
  <c r="F623" i="1"/>
  <c r="T622" i="1"/>
  <c r="S622" i="1"/>
  <c r="R622" i="1"/>
  <c r="Q622" i="1"/>
  <c r="I622" i="1"/>
  <c r="F622" i="1"/>
  <c r="T621" i="1"/>
  <c r="S621" i="1"/>
  <c r="R621" i="1"/>
  <c r="Q621" i="1"/>
  <c r="I621" i="1"/>
  <c r="F621" i="1"/>
  <c r="T620" i="1"/>
  <c r="S620" i="1"/>
  <c r="R620" i="1"/>
  <c r="Q620" i="1"/>
  <c r="I620" i="1"/>
  <c r="F620" i="1"/>
  <c r="T619" i="1"/>
  <c r="S619" i="1"/>
  <c r="R619" i="1"/>
  <c r="Q619" i="1"/>
  <c r="I619" i="1"/>
  <c r="F619" i="1"/>
  <c r="T618" i="1"/>
  <c r="S618" i="1"/>
  <c r="R618" i="1"/>
  <c r="Q618" i="1"/>
  <c r="I618" i="1"/>
  <c r="F618" i="1"/>
  <c r="T617" i="1"/>
  <c r="S617" i="1"/>
  <c r="R617" i="1"/>
  <c r="Q617" i="1"/>
  <c r="I617" i="1"/>
  <c r="F617" i="1"/>
  <c r="T616" i="1"/>
  <c r="S616" i="1"/>
  <c r="R616" i="1"/>
  <c r="Q616" i="1"/>
  <c r="I616" i="1"/>
  <c r="F616" i="1"/>
  <c r="T615" i="1"/>
  <c r="S615" i="1"/>
  <c r="R615" i="1"/>
  <c r="Q615" i="1"/>
  <c r="I615" i="1"/>
  <c r="F615" i="1"/>
  <c r="T614" i="1"/>
  <c r="S614" i="1"/>
  <c r="R614" i="1"/>
  <c r="Q614" i="1"/>
  <c r="I614" i="1"/>
  <c r="F614" i="1"/>
  <c r="T613" i="1"/>
  <c r="S613" i="1"/>
  <c r="R613" i="1"/>
  <c r="Q613" i="1"/>
  <c r="I613" i="1"/>
  <c r="F613" i="1"/>
  <c r="T612" i="1"/>
  <c r="S612" i="1"/>
  <c r="R612" i="1"/>
  <c r="Q612" i="1"/>
  <c r="I612" i="1"/>
  <c r="F612" i="1"/>
  <c r="T611" i="1"/>
  <c r="S611" i="1"/>
  <c r="R611" i="1"/>
  <c r="Q611" i="1"/>
  <c r="I611" i="1"/>
  <c r="F611" i="1"/>
  <c r="T610" i="1"/>
  <c r="S610" i="1"/>
  <c r="R610" i="1"/>
  <c r="Q610" i="1"/>
  <c r="I610" i="1"/>
  <c r="F610" i="1"/>
  <c r="T609" i="1"/>
  <c r="S609" i="1"/>
  <c r="R609" i="1"/>
  <c r="Q609" i="1"/>
  <c r="I609" i="1"/>
  <c r="F609" i="1"/>
  <c r="T608" i="1"/>
  <c r="S608" i="1"/>
  <c r="R608" i="1"/>
  <c r="Q608" i="1"/>
  <c r="I608" i="1"/>
  <c r="F608" i="1"/>
  <c r="T607" i="1"/>
  <c r="S607" i="1"/>
  <c r="R607" i="1"/>
  <c r="Q607" i="1"/>
  <c r="I607" i="1"/>
  <c r="F607" i="1"/>
  <c r="T606" i="1"/>
  <c r="S606" i="1"/>
  <c r="R606" i="1"/>
  <c r="Q606" i="1"/>
  <c r="I606" i="1"/>
  <c r="F606" i="1"/>
  <c r="T605" i="1"/>
  <c r="S605" i="1"/>
  <c r="R605" i="1"/>
  <c r="Q605" i="1"/>
  <c r="I605" i="1"/>
  <c r="F605" i="1"/>
  <c r="T604" i="1"/>
  <c r="S604" i="1"/>
  <c r="R604" i="1"/>
  <c r="Q604" i="1"/>
  <c r="I604" i="1"/>
  <c r="F604" i="1"/>
  <c r="T603" i="1"/>
  <c r="S603" i="1"/>
  <c r="R603" i="1"/>
  <c r="Q603" i="1"/>
  <c r="I603" i="1"/>
  <c r="F603" i="1"/>
  <c r="T602" i="1"/>
  <c r="S602" i="1"/>
  <c r="R602" i="1"/>
  <c r="Q602" i="1"/>
  <c r="I602" i="1"/>
  <c r="F602" i="1"/>
  <c r="T601" i="1"/>
  <c r="S601" i="1"/>
  <c r="R601" i="1"/>
  <c r="Q601" i="1"/>
  <c r="I601" i="1"/>
  <c r="F601" i="1"/>
  <c r="T600" i="1"/>
  <c r="S600" i="1"/>
  <c r="R600" i="1"/>
  <c r="Q600" i="1"/>
  <c r="I600" i="1"/>
  <c r="F600" i="1"/>
  <c r="T599" i="1"/>
  <c r="S599" i="1"/>
  <c r="R599" i="1"/>
  <c r="Q599" i="1"/>
  <c r="I599" i="1"/>
  <c r="F599" i="1"/>
  <c r="T598" i="1"/>
  <c r="S598" i="1"/>
  <c r="R598" i="1"/>
  <c r="Q598" i="1"/>
  <c r="I598" i="1"/>
  <c r="F598" i="1"/>
  <c r="T597" i="1"/>
  <c r="S597" i="1"/>
  <c r="R597" i="1"/>
  <c r="Q597" i="1"/>
  <c r="I597" i="1"/>
  <c r="F597" i="1"/>
  <c r="T596" i="1"/>
  <c r="S596" i="1"/>
  <c r="R596" i="1"/>
  <c r="Q596" i="1"/>
  <c r="I596" i="1"/>
  <c r="F596" i="1"/>
  <c r="T595" i="1"/>
  <c r="S595" i="1"/>
  <c r="R595" i="1"/>
  <c r="Q595" i="1"/>
  <c r="I595" i="1"/>
  <c r="F595" i="1"/>
  <c r="T594" i="1"/>
  <c r="S594" i="1"/>
  <c r="R594" i="1"/>
  <c r="Q594" i="1"/>
  <c r="I594" i="1"/>
  <c r="F594" i="1"/>
  <c r="T593" i="1"/>
  <c r="S593" i="1"/>
  <c r="R593" i="1"/>
  <c r="Q593" i="1"/>
  <c r="I593" i="1"/>
  <c r="F593" i="1"/>
  <c r="T592" i="1"/>
  <c r="S592" i="1"/>
  <c r="R592" i="1"/>
  <c r="Q592" i="1"/>
  <c r="I592" i="1"/>
  <c r="F592" i="1"/>
  <c r="T591" i="1"/>
  <c r="S591" i="1"/>
  <c r="R591" i="1"/>
  <c r="Q591" i="1"/>
  <c r="I591" i="1"/>
  <c r="F591" i="1"/>
  <c r="T590" i="1"/>
  <c r="S590" i="1"/>
  <c r="R590" i="1"/>
  <c r="Q590" i="1"/>
  <c r="I590" i="1"/>
  <c r="F590" i="1"/>
  <c r="T589" i="1"/>
  <c r="S589" i="1"/>
  <c r="R589" i="1"/>
  <c r="Q589" i="1"/>
  <c r="I589" i="1"/>
  <c r="F589" i="1"/>
  <c r="T588" i="1"/>
  <c r="S588" i="1"/>
  <c r="R588" i="1"/>
  <c r="Q588" i="1"/>
  <c r="I588" i="1"/>
  <c r="F588" i="1"/>
  <c r="T587" i="1"/>
  <c r="S587" i="1"/>
  <c r="R587" i="1"/>
  <c r="Q587" i="1"/>
  <c r="I587" i="1"/>
  <c r="F587" i="1"/>
  <c r="T586" i="1"/>
  <c r="S586" i="1"/>
  <c r="R586" i="1"/>
  <c r="Q586" i="1"/>
  <c r="I586" i="1"/>
  <c r="F586" i="1"/>
  <c r="T585" i="1"/>
  <c r="S585" i="1"/>
  <c r="R585" i="1"/>
  <c r="Q585" i="1"/>
  <c r="I585" i="1"/>
  <c r="F585" i="1"/>
  <c r="T584" i="1"/>
  <c r="S584" i="1"/>
  <c r="R584" i="1"/>
  <c r="Q584" i="1"/>
  <c r="I584" i="1"/>
  <c r="F584" i="1"/>
  <c r="T583" i="1"/>
  <c r="S583" i="1"/>
  <c r="R583" i="1"/>
  <c r="Q583" i="1"/>
  <c r="I583" i="1"/>
  <c r="F583" i="1"/>
  <c r="T582" i="1"/>
  <c r="S582" i="1"/>
  <c r="R582" i="1"/>
  <c r="Q582" i="1"/>
  <c r="I582" i="1"/>
  <c r="F582" i="1"/>
  <c r="T581" i="1"/>
  <c r="S581" i="1"/>
  <c r="R581" i="1"/>
  <c r="Q581" i="1"/>
  <c r="I581" i="1"/>
  <c r="F581" i="1"/>
  <c r="T580" i="1"/>
  <c r="S580" i="1"/>
  <c r="R580" i="1"/>
  <c r="Q580" i="1"/>
  <c r="I580" i="1"/>
  <c r="F580" i="1"/>
  <c r="T579" i="1"/>
  <c r="S579" i="1"/>
  <c r="R579" i="1"/>
  <c r="Q579" i="1"/>
  <c r="I579" i="1"/>
  <c r="F579" i="1"/>
  <c r="T578" i="1"/>
  <c r="S578" i="1"/>
  <c r="R578" i="1"/>
  <c r="Q578" i="1"/>
  <c r="I578" i="1"/>
  <c r="F578" i="1"/>
  <c r="T577" i="1"/>
  <c r="S577" i="1"/>
  <c r="R577" i="1"/>
  <c r="Q577" i="1"/>
  <c r="I577" i="1"/>
  <c r="F577" i="1"/>
  <c r="T576" i="1"/>
  <c r="S576" i="1"/>
  <c r="R576" i="1"/>
  <c r="Q576" i="1"/>
  <c r="I576" i="1"/>
  <c r="F576" i="1"/>
  <c r="T575" i="1"/>
  <c r="S575" i="1"/>
  <c r="R575" i="1"/>
  <c r="Q575" i="1"/>
  <c r="I575" i="1"/>
  <c r="F575" i="1"/>
  <c r="T574" i="1"/>
  <c r="S574" i="1"/>
  <c r="R574" i="1"/>
  <c r="Q574" i="1"/>
  <c r="I574" i="1"/>
  <c r="F574" i="1"/>
  <c r="T573" i="1"/>
  <c r="S573" i="1"/>
  <c r="R573" i="1"/>
  <c r="Q573" i="1"/>
  <c r="I573" i="1"/>
  <c r="F573" i="1"/>
  <c r="T572" i="1"/>
  <c r="S572" i="1"/>
  <c r="R572" i="1"/>
  <c r="Q572" i="1"/>
  <c r="I572" i="1"/>
  <c r="F572" i="1"/>
  <c r="T571" i="1"/>
  <c r="S571" i="1"/>
  <c r="R571" i="1"/>
  <c r="Q571" i="1"/>
  <c r="I571" i="1"/>
  <c r="F571" i="1"/>
  <c r="T570" i="1"/>
  <c r="S570" i="1"/>
  <c r="R570" i="1"/>
  <c r="Q570" i="1"/>
  <c r="I570" i="1"/>
  <c r="F570" i="1"/>
  <c r="T569" i="1"/>
  <c r="S569" i="1"/>
  <c r="R569" i="1"/>
  <c r="Q569" i="1"/>
  <c r="I569" i="1"/>
  <c r="F569" i="1"/>
  <c r="T568" i="1"/>
  <c r="S568" i="1"/>
  <c r="R568" i="1"/>
  <c r="Q568" i="1"/>
  <c r="I568" i="1"/>
  <c r="F568" i="1"/>
  <c r="T567" i="1"/>
  <c r="S567" i="1"/>
  <c r="R567" i="1"/>
  <c r="Q567" i="1"/>
  <c r="I567" i="1"/>
  <c r="F567" i="1"/>
  <c r="T566" i="1"/>
  <c r="S566" i="1"/>
  <c r="R566" i="1"/>
  <c r="Q566" i="1"/>
  <c r="I566" i="1"/>
  <c r="F566" i="1"/>
  <c r="T565" i="1"/>
  <c r="S565" i="1"/>
  <c r="R565" i="1"/>
  <c r="Q565" i="1"/>
  <c r="I565" i="1"/>
  <c r="F565" i="1"/>
  <c r="T564" i="1"/>
  <c r="S564" i="1"/>
  <c r="R564" i="1"/>
  <c r="Q564" i="1"/>
  <c r="I564" i="1"/>
  <c r="F564" i="1"/>
  <c r="T563" i="1"/>
  <c r="S563" i="1"/>
  <c r="R563" i="1"/>
  <c r="Q563" i="1"/>
  <c r="I563" i="1"/>
  <c r="F563" i="1"/>
  <c r="T562" i="1"/>
  <c r="S562" i="1"/>
  <c r="R562" i="1"/>
  <c r="Q562" i="1"/>
  <c r="I562" i="1"/>
  <c r="F562" i="1"/>
  <c r="T561" i="1"/>
  <c r="S561" i="1"/>
  <c r="R561" i="1"/>
  <c r="Q561" i="1"/>
  <c r="I561" i="1"/>
  <c r="F561" i="1"/>
  <c r="T560" i="1"/>
  <c r="S560" i="1"/>
  <c r="R560" i="1"/>
  <c r="Q560" i="1"/>
  <c r="I560" i="1"/>
  <c r="F560" i="1"/>
  <c r="T559" i="1"/>
  <c r="S559" i="1"/>
  <c r="R559" i="1"/>
  <c r="Q559" i="1"/>
  <c r="I559" i="1"/>
  <c r="F559" i="1"/>
  <c r="T558" i="1"/>
  <c r="S558" i="1"/>
  <c r="R558" i="1"/>
  <c r="Q558" i="1"/>
  <c r="I558" i="1"/>
  <c r="F558" i="1"/>
  <c r="T557" i="1"/>
  <c r="S557" i="1"/>
  <c r="R557" i="1"/>
  <c r="Q557" i="1"/>
  <c r="I557" i="1"/>
  <c r="F557" i="1"/>
  <c r="T556" i="1"/>
  <c r="S556" i="1"/>
  <c r="R556" i="1"/>
  <c r="Q556" i="1"/>
  <c r="I556" i="1"/>
  <c r="F556" i="1"/>
  <c r="T555" i="1"/>
  <c r="S555" i="1"/>
  <c r="R555" i="1"/>
  <c r="Q555" i="1"/>
  <c r="I555" i="1"/>
  <c r="F555" i="1"/>
  <c r="T554" i="1"/>
  <c r="S554" i="1"/>
  <c r="R554" i="1"/>
  <c r="Q554" i="1"/>
  <c r="I554" i="1"/>
  <c r="F554" i="1"/>
  <c r="T553" i="1"/>
  <c r="S553" i="1"/>
  <c r="R553" i="1"/>
  <c r="Q553" i="1"/>
  <c r="I553" i="1"/>
  <c r="F553" i="1"/>
  <c r="T552" i="1"/>
  <c r="S552" i="1"/>
  <c r="R552" i="1"/>
  <c r="Q552" i="1"/>
  <c r="I552" i="1"/>
  <c r="F552" i="1"/>
  <c r="T551" i="1"/>
  <c r="S551" i="1"/>
  <c r="R551" i="1"/>
  <c r="Q551" i="1"/>
  <c r="I551" i="1"/>
  <c r="F551" i="1"/>
  <c r="T550" i="1"/>
  <c r="S550" i="1"/>
  <c r="R550" i="1"/>
  <c r="Q550" i="1"/>
  <c r="I550" i="1"/>
  <c r="F550" i="1"/>
  <c r="T549" i="1"/>
  <c r="S549" i="1"/>
  <c r="R549" i="1"/>
  <c r="Q549" i="1"/>
  <c r="I549" i="1"/>
  <c r="F549" i="1"/>
  <c r="T548" i="1"/>
  <c r="S548" i="1"/>
  <c r="R548" i="1"/>
  <c r="Q548" i="1"/>
  <c r="I548" i="1"/>
  <c r="F548" i="1"/>
  <c r="T547" i="1"/>
  <c r="S547" i="1"/>
  <c r="R547" i="1"/>
  <c r="Q547" i="1"/>
  <c r="I547" i="1"/>
  <c r="F547" i="1"/>
  <c r="T546" i="1"/>
  <c r="S546" i="1"/>
  <c r="R546" i="1"/>
  <c r="Q546" i="1"/>
  <c r="I546" i="1"/>
  <c r="F546" i="1"/>
  <c r="T545" i="1"/>
  <c r="S545" i="1"/>
  <c r="R545" i="1"/>
  <c r="Q545" i="1"/>
  <c r="I545" i="1"/>
  <c r="F545" i="1"/>
  <c r="T544" i="1"/>
  <c r="S544" i="1"/>
  <c r="R544" i="1"/>
  <c r="Q544" i="1"/>
  <c r="I544" i="1"/>
  <c r="F544" i="1"/>
  <c r="T543" i="1"/>
  <c r="S543" i="1"/>
  <c r="R543" i="1"/>
  <c r="Q543" i="1"/>
  <c r="I543" i="1"/>
  <c r="F543" i="1"/>
  <c r="T542" i="1"/>
  <c r="S542" i="1"/>
  <c r="R542" i="1"/>
  <c r="Q542" i="1"/>
  <c r="I542" i="1"/>
  <c r="F542" i="1"/>
  <c r="T541" i="1"/>
  <c r="S541" i="1"/>
  <c r="R541" i="1"/>
  <c r="Q541" i="1"/>
  <c r="I541" i="1"/>
  <c r="F541" i="1"/>
  <c r="T540" i="1"/>
  <c r="S540" i="1"/>
  <c r="R540" i="1"/>
  <c r="Q540" i="1"/>
  <c r="I540" i="1"/>
  <c r="F540" i="1"/>
  <c r="T539" i="1"/>
  <c r="S539" i="1"/>
  <c r="R539" i="1"/>
  <c r="Q539" i="1"/>
  <c r="I539" i="1"/>
  <c r="F539" i="1"/>
  <c r="T538" i="1"/>
  <c r="S538" i="1"/>
  <c r="R538" i="1"/>
  <c r="Q538" i="1"/>
  <c r="I538" i="1"/>
  <c r="F538" i="1"/>
  <c r="T537" i="1"/>
  <c r="S537" i="1"/>
  <c r="R537" i="1"/>
  <c r="Q537" i="1"/>
  <c r="I537" i="1"/>
  <c r="F537" i="1"/>
  <c r="T536" i="1"/>
  <c r="S536" i="1"/>
  <c r="R536" i="1"/>
  <c r="Q536" i="1"/>
  <c r="I536" i="1"/>
  <c r="F536" i="1"/>
  <c r="T535" i="1"/>
  <c r="S535" i="1"/>
  <c r="R535" i="1"/>
  <c r="Q535" i="1"/>
  <c r="I535" i="1"/>
  <c r="F535" i="1"/>
  <c r="T534" i="1"/>
  <c r="S534" i="1"/>
  <c r="R534" i="1"/>
  <c r="Q534" i="1"/>
  <c r="I534" i="1"/>
  <c r="F534" i="1"/>
  <c r="T533" i="1"/>
  <c r="S533" i="1"/>
  <c r="R533" i="1"/>
  <c r="Q533" i="1"/>
  <c r="I533" i="1"/>
  <c r="F533" i="1"/>
  <c r="T532" i="1"/>
  <c r="S532" i="1"/>
  <c r="R532" i="1"/>
  <c r="Q532" i="1"/>
  <c r="I532" i="1"/>
  <c r="F532" i="1"/>
  <c r="T531" i="1"/>
  <c r="S531" i="1"/>
  <c r="R531" i="1"/>
  <c r="Q531" i="1"/>
  <c r="I531" i="1"/>
  <c r="F531" i="1"/>
  <c r="T530" i="1"/>
  <c r="S530" i="1"/>
  <c r="R530" i="1"/>
  <c r="Q530" i="1"/>
  <c r="I530" i="1"/>
  <c r="F530" i="1"/>
  <c r="T529" i="1"/>
  <c r="S529" i="1"/>
  <c r="R529" i="1"/>
  <c r="Q529" i="1"/>
  <c r="I529" i="1"/>
  <c r="F529" i="1"/>
  <c r="T528" i="1"/>
  <c r="S528" i="1"/>
  <c r="R528" i="1"/>
  <c r="Q528" i="1"/>
  <c r="I528" i="1"/>
  <c r="F528" i="1"/>
  <c r="T527" i="1"/>
  <c r="S527" i="1"/>
  <c r="R527" i="1"/>
  <c r="Q527" i="1"/>
  <c r="I527" i="1"/>
  <c r="F527" i="1"/>
  <c r="T526" i="1"/>
  <c r="S526" i="1"/>
  <c r="R526" i="1"/>
  <c r="Q526" i="1"/>
  <c r="I526" i="1"/>
  <c r="F526" i="1"/>
  <c r="T525" i="1"/>
  <c r="S525" i="1"/>
  <c r="R525" i="1"/>
  <c r="Q525" i="1"/>
  <c r="I525" i="1"/>
  <c r="F525" i="1"/>
  <c r="T524" i="1"/>
  <c r="S524" i="1"/>
  <c r="R524" i="1"/>
  <c r="Q524" i="1"/>
  <c r="I524" i="1"/>
  <c r="F524" i="1"/>
  <c r="T523" i="1"/>
  <c r="S523" i="1"/>
  <c r="R523" i="1"/>
  <c r="Q523" i="1"/>
  <c r="I523" i="1"/>
  <c r="F523" i="1"/>
  <c r="T522" i="1"/>
  <c r="S522" i="1"/>
  <c r="R522" i="1"/>
  <c r="Q522" i="1"/>
  <c r="I522" i="1"/>
  <c r="F522" i="1"/>
  <c r="T521" i="1"/>
  <c r="S521" i="1"/>
  <c r="R521" i="1"/>
  <c r="Q521" i="1"/>
  <c r="I521" i="1"/>
  <c r="F521" i="1"/>
  <c r="T520" i="1"/>
  <c r="S520" i="1"/>
  <c r="R520" i="1"/>
  <c r="Q520" i="1"/>
  <c r="I520" i="1"/>
  <c r="F520" i="1"/>
  <c r="T519" i="1"/>
  <c r="S519" i="1"/>
  <c r="R519" i="1"/>
  <c r="Q519" i="1"/>
  <c r="I519" i="1"/>
  <c r="F519" i="1"/>
  <c r="T518" i="1"/>
  <c r="S518" i="1"/>
  <c r="R518" i="1"/>
  <c r="Q518" i="1"/>
  <c r="I518" i="1"/>
  <c r="F518" i="1"/>
  <c r="T517" i="1"/>
  <c r="S517" i="1"/>
  <c r="R517" i="1"/>
  <c r="Q517" i="1"/>
  <c r="I517" i="1"/>
  <c r="F517" i="1"/>
  <c r="T516" i="1"/>
  <c r="S516" i="1"/>
  <c r="R516" i="1"/>
  <c r="Q516" i="1"/>
  <c r="I516" i="1"/>
  <c r="F516" i="1"/>
  <c r="T515" i="1"/>
  <c r="S515" i="1"/>
  <c r="R515" i="1"/>
  <c r="Q515" i="1"/>
  <c r="I515" i="1"/>
  <c r="F515" i="1"/>
  <c r="T514" i="1"/>
  <c r="S514" i="1"/>
  <c r="R514" i="1"/>
  <c r="Q514" i="1"/>
  <c r="I514" i="1"/>
  <c r="F514" i="1"/>
  <c r="T513" i="1"/>
  <c r="S513" i="1"/>
  <c r="R513" i="1"/>
  <c r="Q513" i="1"/>
  <c r="I513" i="1"/>
  <c r="F513" i="1"/>
  <c r="T512" i="1"/>
  <c r="S512" i="1"/>
  <c r="R512" i="1"/>
  <c r="Q512" i="1"/>
  <c r="I512" i="1"/>
  <c r="F512" i="1"/>
  <c r="T511" i="1"/>
  <c r="S511" i="1"/>
  <c r="R511" i="1"/>
  <c r="Q511" i="1"/>
  <c r="I511" i="1"/>
  <c r="F511" i="1"/>
  <c r="T510" i="1"/>
  <c r="S510" i="1"/>
  <c r="R510" i="1"/>
  <c r="Q510" i="1"/>
  <c r="I510" i="1"/>
  <c r="F510" i="1"/>
  <c r="T509" i="1"/>
  <c r="S509" i="1"/>
  <c r="R509" i="1"/>
  <c r="Q509" i="1"/>
  <c r="I509" i="1"/>
  <c r="F509" i="1"/>
  <c r="T508" i="1"/>
  <c r="S508" i="1"/>
  <c r="R508" i="1"/>
  <c r="Q508" i="1"/>
  <c r="I508" i="1"/>
  <c r="F508" i="1"/>
  <c r="T507" i="1"/>
  <c r="S507" i="1"/>
  <c r="R507" i="1"/>
  <c r="Q507" i="1"/>
  <c r="I507" i="1"/>
  <c r="F507" i="1"/>
  <c r="T506" i="1"/>
  <c r="S506" i="1"/>
  <c r="R506" i="1"/>
  <c r="Q506" i="1"/>
  <c r="I506" i="1"/>
  <c r="F506" i="1"/>
  <c r="T505" i="1"/>
  <c r="S505" i="1"/>
  <c r="R505" i="1"/>
  <c r="Q505" i="1"/>
  <c r="I505" i="1"/>
  <c r="F505" i="1"/>
  <c r="T504" i="1"/>
  <c r="S504" i="1"/>
  <c r="R504" i="1"/>
  <c r="Q504" i="1"/>
  <c r="I504" i="1"/>
  <c r="F504" i="1"/>
  <c r="T503" i="1"/>
  <c r="S503" i="1"/>
  <c r="R503" i="1"/>
  <c r="Q503" i="1"/>
  <c r="I503" i="1"/>
  <c r="F503" i="1"/>
  <c r="T502" i="1"/>
  <c r="S502" i="1"/>
  <c r="R502" i="1"/>
  <c r="Q502" i="1"/>
  <c r="I502" i="1"/>
  <c r="F502" i="1"/>
  <c r="T501" i="1"/>
  <c r="S501" i="1"/>
  <c r="R501" i="1"/>
  <c r="Q501" i="1"/>
  <c r="I501" i="1"/>
  <c r="F501" i="1"/>
  <c r="T500" i="1"/>
  <c r="S500" i="1"/>
  <c r="R500" i="1"/>
  <c r="Q500" i="1"/>
  <c r="I500" i="1"/>
  <c r="F500" i="1"/>
  <c r="T499" i="1"/>
  <c r="S499" i="1"/>
  <c r="R499" i="1"/>
  <c r="Q499" i="1"/>
  <c r="I499" i="1"/>
  <c r="F499" i="1"/>
  <c r="T498" i="1"/>
  <c r="S498" i="1"/>
  <c r="R498" i="1"/>
  <c r="Q498" i="1"/>
  <c r="I498" i="1"/>
  <c r="F498" i="1"/>
  <c r="T497" i="1"/>
  <c r="S497" i="1"/>
  <c r="R497" i="1"/>
  <c r="Q497" i="1"/>
  <c r="I497" i="1"/>
  <c r="F497" i="1"/>
  <c r="T496" i="1"/>
  <c r="S496" i="1"/>
  <c r="R496" i="1"/>
  <c r="Q496" i="1"/>
  <c r="I496" i="1"/>
  <c r="F496" i="1"/>
  <c r="T495" i="1"/>
  <c r="S495" i="1"/>
  <c r="R495" i="1"/>
  <c r="Q495" i="1"/>
  <c r="I495" i="1"/>
  <c r="F495" i="1"/>
  <c r="T494" i="1"/>
  <c r="S494" i="1"/>
  <c r="R494" i="1"/>
  <c r="Q494" i="1"/>
  <c r="I494" i="1"/>
  <c r="F494" i="1"/>
  <c r="T493" i="1"/>
  <c r="S493" i="1"/>
  <c r="R493" i="1"/>
  <c r="Q493" i="1"/>
  <c r="I493" i="1"/>
  <c r="F493" i="1"/>
  <c r="T492" i="1"/>
  <c r="S492" i="1"/>
  <c r="R492" i="1"/>
  <c r="Q492" i="1"/>
  <c r="I492" i="1"/>
  <c r="F492" i="1"/>
  <c r="T491" i="1"/>
  <c r="S491" i="1"/>
  <c r="R491" i="1"/>
  <c r="Q491" i="1"/>
  <c r="I491" i="1"/>
  <c r="F491" i="1"/>
  <c r="T490" i="1"/>
  <c r="S490" i="1"/>
  <c r="R490" i="1"/>
  <c r="Q490" i="1"/>
  <c r="I490" i="1"/>
  <c r="F490" i="1"/>
  <c r="T489" i="1"/>
  <c r="S489" i="1"/>
  <c r="R489" i="1"/>
  <c r="Q489" i="1"/>
  <c r="I489" i="1"/>
  <c r="F489" i="1"/>
  <c r="T488" i="1"/>
  <c r="S488" i="1"/>
  <c r="R488" i="1"/>
  <c r="Q488" i="1"/>
  <c r="I488" i="1"/>
  <c r="F488" i="1"/>
  <c r="T487" i="1"/>
  <c r="S487" i="1"/>
  <c r="R487" i="1"/>
  <c r="Q487" i="1"/>
  <c r="I487" i="1"/>
  <c r="F487" i="1"/>
  <c r="T486" i="1"/>
  <c r="S486" i="1"/>
  <c r="R486" i="1"/>
  <c r="Q486" i="1"/>
  <c r="I486" i="1"/>
  <c r="F486" i="1"/>
  <c r="T485" i="1"/>
  <c r="S485" i="1"/>
  <c r="R485" i="1"/>
  <c r="Q485" i="1"/>
  <c r="I485" i="1"/>
  <c r="F485" i="1"/>
  <c r="T484" i="1"/>
  <c r="S484" i="1"/>
  <c r="R484" i="1"/>
  <c r="Q484" i="1"/>
  <c r="I484" i="1"/>
  <c r="F484" i="1"/>
  <c r="T483" i="1"/>
  <c r="S483" i="1"/>
  <c r="R483" i="1"/>
  <c r="Q483" i="1"/>
  <c r="I483" i="1"/>
  <c r="F483" i="1"/>
  <c r="T482" i="1"/>
  <c r="S482" i="1"/>
  <c r="R482" i="1"/>
  <c r="Q482" i="1"/>
  <c r="I482" i="1"/>
  <c r="F482" i="1"/>
  <c r="T481" i="1"/>
  <c r="S481" i="1"/>
  <c r="R481" i="1"/>
  <c r="Q481" i="1"/>
  <c r="I481" i="1"/>
  <c r="F481" i="1"/>
  <c r="T480" i="1"/>
  <c r="S480" i="1"/>
  <c r="R480" i="1"/>
  <c r="Q480" i="1"/>
  <c r="I480" i="1"/>
  <c r="F480" i="1"/>
  <c r="T479" i="1"/>
  <c r="S479" i="1"/>
  <c r="R479" i="1"/>
  <c r="Q479" i="1"/>
  <c r="I479" i="1"/>
  <c r="F479" i="1"/>
  <c r="T478" i="1"/>
  <c r="S478" i="1"/>
  <c r="R478" i="1"/>
  <c r="Q478" i="1"/>
  <c r="I478" i="1"/>
  <c r="F478" i="1"/>
  <c r="T477" i="1"/>
  <c r="S477" i="1"/>
  <c r="R477" i="1"/>
  <c r="Q477" i="1"/>
  <c r="I477" i="1"/>
  <c r="F477" i="1"/>
  <c r="T476" i="1"/>
  <c r="S476" i="1"/>
  <c r="R476" i="1"/>
  <c r="Q476" i="1"/>
  <c r="I476" i="1"/>
  <c r="F476" i="1"/>
  <c r="T475" i="1"/>
  <c r="S475" i="1"/>
  <c r="R475" i="1"/>
  <c r="Q475" i="1"/>
  <c r="I475" i="1"/>
  <c r="F475" i="1"/>
  <c r="T474" i="1"/>
  <c r="S474" i="1"/>
  <c r="R474" i="1"/>
  <c r="Q474" i="1"/>
  <c r="I474" i="1"/>
  <c r="F474" i="1"/>
  <c r="T473" i="1"/>
  <c r="S473" i="1"/>
  <c r="R473" i="1"/>
  <c r="Q473" i="1"/>
  <c r="I473" i="1"/>
  <c r="F473" i="1"/>
  <c r="T472" i="1"/>
  <c r="S472" i="1"/>
  <c r="R472" i="1"/>
  <c r="Q472" i="1"/>
  <c r="I472" i="1"/>
  <c r="F472" i="1"/>
  <c r="T471" i="1"/>
  <c r="S471" i="1"/>
  <c r="R471" i="1"/>
  <c r="Q471" i="1"/>
  <c r="I471" i="1"/>
  <c r="F471" i="1"/>
  <c r="T470" i="1"/>
  <c r="S470" i="1"/>
  <c r="R470" i="1"/>
  <c r="Q470" i="1"/>
  <c r="I470" i="1"/>
  <c r="F470" i="1"/>
  <c r="T469" i="1"/>
  <c r="S469" i="1"/>
  <c r="R469" i="1"/>
  <c r="Q469" i="1"/>
  <c r="I469" i="1"/>
  <c r="F469" i="1"/>
  <c r="T468" i="1"/>
  <c r="S468" i="1"/>
  <c r="R468" i="1"/>
  <c r="Q468" i="1"/>
  <c r="I468" i="1"/>
  <c r="F468" i="1"/>
  <c r="T467" i="1"/>
  <c r="S467" i="1"/>
  <c r="R467" i="1"/>
  <c r="Q467" i="1"/>
  <c r="I467" i="1"/>
  <c r="F467" i="1"/>
  <c r="T466" i="1"/>
  <c r="S466" i="1"/>
  <c r="R466" i="1"/>
  <c r="Q466" i="1"/>
  <c r="I466" i="1"/>
  <c r="F466" i="1"/>
  <c r="T465" i="1"/>
  <c r="S465" i="1"/>
  <c r="R465" i="1"/>
  <c r="Q465" i="1"/>
  <c r="I465" i="1"/>
  <c r="F465" i="1"/>
  <c r="T464" i="1"/>
  <c r="S464" i="1"/>
  <c r="R464" i="1"/>
  <c r="Q464" i="1"/>
  <c r="I464" i="1"/>
  <c r="F464" i="1"/>
  <c r="T463" i="1"/>
  <c r="S463" i="1"/>
  <c r="R463" i="1"/>
  <c r="Q463" i="1"/>
  <c r="I463" i="1"/>
  <c r="F463" i="1"/>
  <c r="T462" i="1"/>
  <c r="S462" i="1"/>
  <c r="R462" i="1"/>
  <c r="Q462" i="1"/>
  <c r="I462" i="1"/>
  <c r="F462" i="1"/>
  <c r="T461" i="1"/>
  <c r="S461" i="1"/>
  <c r="R461" i="1"/>
  <c r="Q461" i="1"/>
  <c r="I461" i="1"/>
  <c r="F461" i="1"/>
  <c r="T460" i="1"/>
  <c r="S460" i="1"/>
  <c r="R460" i="1"/>
  <c r="Q460" i="1"/>
  <c r="I460" i="1"/>
  <c r="F460" i="1"/>
  <c r="T459" i="1"/>
  <c r="S459" i="1"/>
  <c r="R459" i="1"/>
  <c r="Q459" i="1"/>
  <c r="I459" i="1"/>
  <c r="F459" i="1"/>
  <c r="T458" i="1"/>
  <c r="S458" i="1"/>
  <c r="R458" i="1"/>
  <c r="Q458" i="1"/>
  <c r="I458" i="1"/>
  <c r="F458" i="1"/>
  <c r="T457" i="1"/>
  <c r="S457" i="1"/>
  <c r="R457" i="1"/>
  <c r="Q457" i="1"/>
  <c r="I457" i="1"/>
  <c r="F457" i="1"/>
  <c r="T456" i="1"/>
  <c r="S456" i="1"/>
  <c r="R456" i="1"/>
  <c r="Q456" i="1"/>
  <c r="I456" i="1"/>
  <c r="F456" i="1"/>
  <c r="T455" i="1"/>
  <c r="S455" i="1"/>
  <c r="R455" i="1"/>
  <c r="Q455" i="1"/>
  <c r="I455" i="1"/>
  <c r="F455" i="1"/>
  <c r="T454" i="1"/>
  <c r="S454" i="1"/>
  <c r="R454" i="1"/>
  <c r="Q454" i="1"/>
  <c r="I454" i="1"/>
  <c r="F454" i="1"/>
  <c r="T453" i="1"/>
  <c r="S453" i="1"/>
  <c r="R453" i="1"/>
  <c r="Q453" i="1"/>
  <c r="I453" i="1"/>
  <c r="F453" i="1"/>
  <c r="T452" i="1"/>
  <c r="S452" i="1"/>
  <c r="R452" i="1"/>
  <c r="Q452" i="1"/>
  <c r="I452" i="1"/>
  <c r="F452" i="1"/>
  <c r="T451" i="1"/>
  <c r="S451" i="1"/>
  <c r="R451" i="1"/>
  <c r="Q451" i="1"/>
  <c r="I451" i="1"/>
  <c r="F451" i="1"/>
  <c r="T450" i="1"/>
  <c r="S450" i="1"/>
  <c r="R450" i="1"/>
  <c r="Q450" i="1"/>
  <c r="I450" i="1"/>
  <c r="F450" i="1"/>
  <c r="T449" i="1"/>
  <c r="S449" i="1"/>
  <c r="R449" i="1"/>
  <c r="Q449" i="1"/>
  <c r="I449" i="1"/>
  <c r="F449" i="1"/>
  <c r="T448" i="1"/>
  <c r="S448" i="1"/>
  <c r="R448" i="1"/>
  <c r="Q448" i="1"/>
  <c r="I448" i="1"/>
  <c r="F448" i="1"/>
  <c r="T447" i="1"/>
  <c r="S447" i="1"/>
  <c r="R447" i="1"/>
  <c r="Q447" i="1"/>
  <c r="I447" i="1"/>
  <c r="F447" i="1"/>
  <c r="T446" i="1"/>
  <c r="S446" i="1"/>
  <c r="R446" i="1"/>
  <c r="Q446" i="1"/>
  <c r="I446" i="1"/>
  <c r="F446" i="1"/>
  <c r="T445" i="1"/>
  <c r="S445" i="1"/>
  <c r="R445" i="1"/>
  <c r="Q445" i="1"/>
  <c r="I445" i="1"/>
  <c r="F445" i="1"/>
  <c r="T444" i="1"/>
  <c r="S444" i="1"/>
  <c r="R444" i="1"/>
  <c r="Q444" i="1"/>
  <c r="I444" i="1"/>
  <c r="F444" i="1"/>
  <c r="T443" i="1"/>
  <c r="S443" i="1"/>
  <c r="R443" i="1"/>
  <c r="Q443" i="1"/>
  <c r="I443" i="1"/>
  <c r="F443" i="1"/>
  <c r="T442" i="1"/>
  <c r="S442" i="1"/>
  <c r="R442" i="1"/>
  <c r="Q442" i="1"/>
  <c r="I442" i="1"/>
  <c r="F442" i="1"/>
  <c r="T441" i="1"/>
  <c r="S441" i="1"/>
  <c r="R441" i="1"/>
  <c r="Q441" i="1"/>
  <c r="I441" i="1"/>
  <c r="F441" i="1"/>
  <c r="T440" i="1"/>
  <c r="S440" i="1"/>
  <c r="R440" i="1"/>
  <c r="Q440" i="1"/>
  <c r="I440" i="1"/>
  <c r="F440" i="1"/>
  <c r="T439" i="1"/>
  <c r="S439" i="1"/>
  <c r="R439" i="1"/>
  <c r="Q439" i="1"/>
  <c r="I439" i="1"/>
  <c r="F439" i="1"/>
  <c r="T438" i="1"/>
  <c r="S438" i="1"/>
  <c r="R438" i="1"/>
  <c r="Q438" i="1"/>
  <c r="I438" i="1"/>
  <c r="F438" i="1"/>
  <c r="T437" i="1"/>
  <c r="S437" i="1"/>
  <c r="R437" i="1"/>
  <c r="Q437" i="1"/>
  <c r="I437" i="1"/>
  <c r="F437" i="1"/>
  <c r="T436" i="1"/>
  <c r="S436" i="1"/>
  <c r="R436" i="1"/>
  <c r="Q436" i="1"/>
  <c r="I436" i="1"/>
  <c r="F436" i="1"/>
  <c r="T435" i="1"/>
  <c r="S435" i="1"/>
  <c r="R435" i="1"/>
  <c r="Q435" i="1"/>
  <c r="I435" i="1"/>
  <c r="F435" i="1"/>
  <c r="T434" i="1"/>
  <c r="S434" i="1"/>
  <c r="R434" i="1"/>
  <c r="Q434" i="1"/>
  <c r="I434" i="1"/>
  <c r="F434" i="1"/>
  <c r="T433" i="1"/>
  <c r="S433" i="1"/>
  <c r="R433" i="1"/>
  <c r="Q433" i="1"/>
  <c r="I433" i="1"/>
  <c r="F433" i="1"/>
  <c r="T432" i="1"/>
  <c r="S432" i="1"/>
  <c r="R432" i="1"/>
  <c r="Q432" i="1"/>
  <c r="I432" i="1"/>
  <c r="F432" i="1"/>
  <c r="T431" i="1"/>
  <c r="S431" i="1"/>
  <c r="R431" i="1"/>
  <c r="Q431" i="1"/>
  <c r="I431" i="1"/>
  <c r="F431" i="1"/>
  <c r="T430" i="1"/>
  <c r="S430" i="1"/>
  <c r="R430" i="1"/>
  <c r="Q430" i="1"/>
  <c r="I430" i="1"/>
  <c r="F430" i="1"/>
  <c r="T429" i="1"/>
  <c r="S429" i="1"/>
  <c r="R429" i="1"/>
  <c r="Q429" i="1"/>
  <c r="I429" i="1"/>
  <c r="F429" i="1"/>
  <c r="T428" i="1"/>
  <c r="S428" i="1"/>
  <c r="R428" i="1"/>
  <c r="Q428" i="1"/>
  <c r="I428" i="1"/>
  <c r="F428" i="1"/>
  <c r="T427" i="1"/>
  <c r="S427" i="1"/>
  <c r="R427" i="1"/>
  <c r="Q427" i="1"/>
  <c r="I427" i="1"/>
  <c r="F427" i="1"/>
  <c r="T426" i="1"/>
  <c r="S426" i="1"/>
  <c r="R426" i="1"/>
  <c r="Q426" i="1"/>
  <c r="I426" i="1"/>
  <c r="F426" i="1"/>
  <c r="T425" i="1"/>
  <c r="S425" i="1"/>
  <c r="R425" i="1"/>
  <c r="Q425" i="1"/>
  <c r="I425" i="1"/>
  <c r="F425" i="1"/>
  <c r="T424" i="1"/>
  <c r="S424" i="1"/>
  <c r="R424" i="1"/>
  <c r="Q424" i="1"/>
  <c r="I424" i="1"/>
  <c r="F424" i="1"/>
  <c r="T423" i="1"/>
  <c r="S423" i="1"/>
  <c r="R423" i="1"/>
  <c r="Q423" i="1"/>
  <c r="I423" i="1"/>
  <c r="F423" i="1"/>
  <c r="T422" i="1"/>
  <c r="S422" i="1"/>
  <c r="R422" i="1"/>
  <c r="Q422" i="1"/>
  <c r="I422" i="1"/>
  <c r="F422" i="1"/>
  <c r="T421" i="1"/>
  <c r="S421" i="1"/>
  <c r="R421" i="1"/>
  <c r="Q421" i="1"/>
  <c r="I421" i="1"/>
  <c r="F421" i="1"/>
  <c r="T420" i="1"/>
  <c r="S420" i="1"/>
  <c r="R420" i="1"/>
  <c r="Q420" i="1"/>
  <c r="I420" i="1"/>
  <c r="F420" i="1"/>
  <c r="T419" i="1"/>
  <c r="S419" i="1"/>
  <c r="R419" i="1"/>
  <c r="Q419" i="1"/>
  <c r="I419" i="1"/>
  <c r="F419" i="1"/>
  <c r="T418" i="1"/>
  <c r="S418" i="1"/>
  <c r="R418" i="1"/>
  <c r="Q418" i="1"/>
  <c r="I418" i="1"/>
  <c r="F418" i="1"/>
  <c r="T417" i="1"/>
  <c r="S417" i="1"/>
  <c r="R417" i="1"/>
  <c r="Q417" i="1"/>
  <c r="I417" i="1"/>
  <c r="F417" i="1"/>
  <c r="T416" i="1"/>
  <c r="S416" i="1"/>
  <c r="R416" i="1"/>
  <c r="Q416" i="1"/>
  <c r="I416" i="1"/>
  <c r="F416" i="1"/>
  <c r="T415" i="1"/>
  <c r="S415" i="1"/>
  <c r="R415" i="1"/>
  <c r="Q415" i="1"/>
  <c r="I415" i="1"/>
  <c r="F415" i="1"/>
  <c r="T414" i="1"/>
  <c r="S414" i="1"/>
  <c r="R414" i="1"/>
  <c r="Q414" i="1"/>
  <c r="I414" i="1"/>
  <c r="F414" i="1"/>
  <c r="T413" i="1"/>
  <c r="S413" i="1"/>
  <c r="R413" i="1"/>
  <c r="Q413" i="1"/>
  <c r="I413" i="1"/>
  <c r="F413" i="1"/>
  <c r="T412" i="1"/>
  <c r="S412" i="1"/>
  <c r="R412" i="1"/>
  <c r="Q412" i="1"/>
  <c r="I412" i="1"/>
  <c r="F412" i="1"/>
  <c r="T411" i="1"/>
  <c r="S411" i="1"/>
  <c r="R411" i="1"/>
  <c r="Q411" i="1"/>
  <c r="I411" i="1"/>
  <c r="F411" i="1"/>
  <c r="T410" i="1"/>
  <c r="S410" i="1"/>
  <c r="R410" i="1"/>
  <c r="Q410" i="1"/>
  <c r="I410" i="1"/>
  <c r="F410" i="1"/>
  <c r="T409" i="1"/>
  <c r="S409" i="1"/>
  <c r="R409" i="1"/>
  <c r="Q409" i="1"/>
  <c r="I409" i="1"/>
  <c r="F409" i="1"/>
  <c r="T408" i="1"/>
  <c r="S408" i="1"/>
  <c r="R408" i="1"/>
  <c r="Q408" i="1"/>
  <c r="I408" i="1"/>
  <c r="F408" i="1"/>
  <c r="T407" i="1"/>
  <c r="S407" i="1"/>
  <c r="R407" i="1"/>
  <c r="Q407" i="1"/>
  <c r="I407" i="1"/>
  <c r="F407" i="1"/>
  <c r="T406" i="1"/>
  <c r="S406" i="1"/>
  <c r="R406" i="1"/>
  <c r="Q406" i="1"/>
  <c r="I406" i="1"/>
  <c r="F406" i="1"/>
  <c r="T405" i="1"/>
  <c r="S405" i="1"/>
  <c r="R405" i="1"/>
  <c r="Q405" i="1"/>
  <c r="I405" i="1"/>
  <c r="F405" i="1"/>
  <c r="T404" i="1"/>
  <c r="S404" i="1"/>
  <c r="R404" i="1"/>
  <c r="Q404" i="1"/>
  <c r="I404" i="1"/>
  <c r="F404" i="1"/>
  <c r="T403" i="1"/>
  <c r="S403" i="1"/>
  <c r="R403" i="1"/>
  <c r="Q403" i="1"/>
  <c r="I403" i="1"/>
  <c r="F403" i="1"/>
  <c r="T402" i="1"/>
  <c r="S402" i="1"/>
  <c r="R402" i="1"/>
  <c r="Q402" i="1"/>
  <c r="I402" i="1"/>
  <c r="F402" i="1"/>
  <c r="T401" i="1"/>
  <c r="S401" i="1"/>
  <c r="R401" i="1"/>
  <c r="Q401" i="1"/>
  <c r="I401" i="1"/>
  <c r="F401" i="1"/>
  <c r="T400" i="1"/>
  <c r="S400" i="1"/>
  <c r="R400" i="1"/>
  <c r="Q400" i="1"/>
  <c r="I400" i="1"/>
  <c r="F400" i="1"/>
  <c r="T399" i="1"/>
  <c r="S399" i="1"/>
  <c r="R399" i="1"/>
  <c r="Q399" i="1"/>
  <c r="I399" i="1"/>
  <c r="F399" i="1"/>
  <c r="T398" i="1"/>
  <c r="S398" i="1"/>
  <c r="R398" i="1"/>
  <c r="Q398" i="1"/>
  <c r="I398" i="1"/>
  <c r="F398" i="1"/>
  <c r="T397" i="1"/>
  <c r="S397" i="1"/>
  <c r="R397" i="1"/>
  <c r="Q397" i="1"/>
  <c r="I397" i="1"/>
  <c r="F397" i="1"/>
  <c r="T396" i="1"/>
  <c r="S396" i="1"/>
  <c r="R396" i="1"/>
  <c r="Q396" i="1"/>
  <c r="I396" i="1"/>
  <c r="F396" i="1"/>
  <c r="T395" i="1"/>
  <c r="S395" i="1"/>
  <c r="R395" i="1"/>
  <c r="Q395" i="1"/>
  <c r="I395" i="1"/>
  <c r="F395" i="1"/>
  <c r="T394" i="1"/>
  <c r="S394" i="1"/>
  <c r="R394" i="1"/>
  <c r="Q394" i="1"/>
  <c r="I394" i="1"/>
  <c r="F394" i="1"/>
  <c r="T393" i="1"/>
  <c r="S393" i="1"/>
  <c r="R393" i="1"/>
  <c r="Q393" i="1"/>
  <c r="I393" i="1"/>
  <c r="F393" i="1"/>
  <c r="T392" i="1"/>
  <c r="S392" i="1"/>
  <c r="R392" i="1"/>
  <c r="Q392" i="1"/>
  <c r="I392" i="1"/>
  <c r="F392" i="1"/>
  <c r="T391" i="1"/>
  <c r="S391" i="1"/>
  <c r="R391" i="1"/>
  <c r="Q391" i="1"/>
  <c r="I391" i="1"/>
  <c r="F391" i="1"/>
  <c r="T390" i="1"/>
  <c r="S390" i="1"/>
  <c r="R390" i="1"/>
  <c r="Q390" i="1"/>
  <c r="I390" i="1"/>
  <c r="F390" i="1"/>
  <c r="T389" i="1"/>
  <c r="S389" i="1"/>
  <c r="R389" i="1"/>
  <c r="Q389" i="1"/>
  <c r="I389" i="1"/>
  <c r="F389" i="1"/>
  <c r="T388" i="1"/>
  <c r="S388" i="1"/>
  <c r="R388" i="1"/>
  <c r="Q388" i="1"/>
  <c r="I388" i="1"/>
  <c r="F388" i="1"/>
  <c r="T387" i="1"/>
  <c r="S387" i="1"/>
  <c r="R387" i="1"/>
  <c r="Q387" i="1"/>
  <c r="I387" i="1"/>
  <c r="F387" i="1"/>
  <c r="T386" i="1"/>
  <c r="S386" i="1"/>
  <c r="R386" i="1"/>
  <c r="Q386" i="1"/>
  <c r="I386" i="1"/>
  <c r="F386" i="1"/>
  <c r="T385" i="1"/>
  <c r="S385" i="1"/>
  <c r="R385" i="1"/>
  <c r="Q385" i="1"/>
  <c r="I385" i="1"/>
  <c r="F385" i="1"/>
  <c r="T384" i="1"/>
  <c r="S384" i="1"/>
  <c r="R384" i="1"/>
  <c r="Q384" i="1"/>
  <c r="I384" i="1"/>
  <c r="F384" i="1"/>
  <c r="T383" i="1"/>
  <c r="S383" i="1"/>
  <c r="R383" i="1"/>
  <c r="Q383" i="1"/>
  <c r="I383" i="1"/>
  <c r="F383" i="1"/>
  <c r="T382" i="1"/>
  <c r="S382" i="1"/>
  <c r="R382" i="1"/>
  <c r="Q382" i="1"/>
  <c r="I382" i="1"/>
  <c r="F382" i="1"/>
  <c r="T381" i="1"/>
  <c r="S381" i="1"/>
  <c r="R381" i="1"/>
  <c r="Q381" i="1"/>
  <c r="I381" i="1"/>
  <c r="F381" i="1"/>
  <c r="T380" i="1"/>
  <c r="S380" i="1"/>
  <c r="R380" i="1"/>
  <c r="Q380" i="1"/>
  <c r="I380" i="1"/>
  <c r="F380" i="1"/>
  <c r="T379" i="1"/>
  <c r="S379" i="1"/>
  <c r="R379" i="1"/>
  <c r="Q379" i="1"/>
  <c r="I379" i="1"/>
  <c r="F379" i="1"/>
  <c r="T378" i="1"/>
  <c r="S378" i="1"/>
  <c r="R378" i="1"/>
  <c r="Q378" i="1"/>
  <c r="I378" i="1"/>
  <c r="F378" i="1"/>
  <c r="T377" i="1"/>
  <c r="S377" i="1"/>
  <c r="R377" i="1"/>
  <c r="Q377" i="1"/>
  <c r="I377" i="1"/>
  <c r="F377" i="1"/>
  <c r="T376" i="1"/>
  <c r="S376" i="1"/>
  <c r="R376" i="1"/>
  <c r="Q376" i="1"/>
  <c r="I376" i="1"/>
  <c r="F376" i="1"/>
  <c r="T375" i="1"/>
  <c r="S375" i="1"/>
  <c r="R375" i="1"/>
  <c r="Q375" i="1"/>
  <c r="I375" i="1"/>
  <c r="F375" i="1"/>
  <c r="T374" i="1"/>
  <c r="S374" i="1"/>
  <c r="R374" i="1"/>
  <c r="Q374" i="1"/>
  <c r="I374" i="1"/>
  <c r="F374" i="1"/>
  <c r="T373" i="1"/>
  <c r="S373" i="1"/>
  <c r="R373" i="1"/>
  <c r="Q373" i="1"/>
  <c r="I373" i="1"/>
  <c r="F373" i="1"/>
  <c r="T372" i="1"/>
  <c r="S372" i="1"/>
  <c r="R372" i="1"/>
  <c r="Q372" i="1"/>
  <c r="I372" i="1"/>
  <c r="F372" i="1"/>
  <c r="T371" i="1"/>
  <c r="S371" i="1"/>
  <c r="R371" i="1"/>
  <c r="Q371" i="1"/>
  <c r="I371" i="1"/>
  <c r="F371" i="1"/>
  <c r="T370" i="1"/>
  <c r="S370" i="1"/>
  <c r="R370" i="1"/>
  <c r="Q370" i="1"/>
  <c r="I370" i="1"/>
  <c r="F370" i="1"/>
  <c r="T369" i="1"/>
  <c r="S369" i="1"/>
  <c r="R369" i="1"/>
  <c r="Q369" i="1"/>
  <c r="I369" i="1"/>
  <c r="F369" i="1"/>
  <c r="T368" i="1"/>
  <c r="S368" i="1"/>
  <c r="R368" i="1"/>
  <c r="Q368" i="1"/>
  <c r="I368" i="1"/>
  <c r="F368" i="1"/>
  <c r="T367" i="1"/>
  <c r="S367" i="1"/>
  <c r="R367" i="1"/>
  <c r="Q367" i="1"/>
  <c r="I367" i="1"/>
  <c r="F367" i="1"/>
  <c r="T366" i="1"/>
  <c r="S366" i="1"/>
  <c r="R366" i="1"/>
  <c r="Q366" i="1"/>
  <c r="I366" i="1"/>
  <c r="F366" i="1"/>
  <c r="T365" i="1"/>
  <c r="S365" i="1"/>
  <c r="R365" i="1"/>
  <c r="Q365" i="1"/>
  <c r="I365" i="1"/>
  <c r="F365" i="1"/>
  <c r="T364" i="1"/>
  <c r="S364" i="1"/>
  <c r="R364" i="1"/>
  <c r="Q364" i="1"/>
  <c r="I364" i="1"/>
  <c r="F364" i="1"/>
  <c r="T363" i="1"/>
  <c r="S363" i="1"/>
  <c r="R363" i="1"/>
  <c r="Q363" i="1"/>
  <c r="I363" i="1"/>
  <c r="F363" i="1"/>
  <c r="T362" i="1"/>
  <c r="S362" i="1"/>
  <c r="R362" i="1"/>
  <c r="Q362" i="1"/>
  <c r="I362" i="1"/>
  <c r="F362" i="1"/>
  <c r="T361" i="1"/>
  <c r="S361" i="1"/>
  <c r="R361" i="1"/>
  <c r="Q361" i="1"/>
  <c r="I361" i="1"/>
  <c r="F361" i="1"/>
  <c r="T360" i="1"/>
  <c r="S360" i="1"/>
  <c r="R360" i="1"/>
  <c r="Q360" i="1"/>
  <c r="I360" i="1"/>
  <c r="F360" i="1"/>
  <c r="T359" i="1"/>
  <c r="S359" i="1"/>
  <c r="R359" i="1"/>
  <c r="Q359" i="1"/>
  <c r="I359" i="1"/>
  <c r="F359" i="1"/>
  <c r="T358" i="1"/>
  <c r="S358" i="1"/>
  <c r="R358" i="1"/>
  <c r="Q358" i="1"/>
  <c r="I358" i="1"/>
  <c r="F358" i="1"/>
  <c r="T357" i="1"/>
  <c r="S357" i="1"/>
  <c r="R357" i="1"/>
  <c r="Q357" i="1"/>
  <c r="I357" i="1"/>
  <c r="F357" i="1"/>
  <c r="T356" i="1"/>
  <c r="S356" i="1"/>
  <c r="R356" i="1"/>
  <c r="Q356" i="1"/>
  <c r="I356" i="1"/>
  <c r="F356" i="1"/>
  <c r="T355" i="1"/>
  <c r="S355" i="1"/>
  <c r="R355" i="1"/>
  <c r="Q355" i="1"/>
  <c r="I355" i="1"/>
  <c r="F355" i="1"/>
  <c r="T354" i="1"/>
  <c r="S354" i="1"/>
  <c r="R354" i="1"/>
  <c r="Q354" i="1"/>
  <c r="I354" i="1"/>
  <c r="F354" i="1"/>
  <c r="T353" i="1"/>
  <c r="S353" i="1"/>
  <c r="R353" i="1"/>
  <c r="Q353" i="1"/>
  <c r="I353" i="1"/>
  <c r="F353" i="1"/>
  <c r="T352" i="1"/>
  <c r="S352" i="1"/>
  <c r="R352" i="1"/>
  <c r="Q352" i="1"/>
  <c r="I352" i="1"/>
  <c r="F352" i="1"/>
  <c r="T351" i="1"/>
  <c r="S351" i="1"/>
  <c r="R351" i="1"/>
  <c r="Q351" i="1"/>
  <c r="I351" i="1"/>
  <c r="F351" i="1"/>
  <c r="T350" i="1"/>
  <c r="S350" i="1"/>
  <c r="R350" i="1"/>
  <c r="Q350" i="1"/>
  <c r="I350" i="1"/>
  <c r="F350" i="1"/>
  <c r="T349" i="1"/>
  <c r="S349" i="1"/>
  <c r="R349" i="1"/>
  <c r="Q349" i="1"/>
  <c r="I349" i="1"/>
  <c r="F349" i="1"/>
  <c r="T348" i="1"/>
  <c r="S348" i="1"/>
  <c r="R348" i="1"/>
  <c r="Q348" i="1"/>
  <c r="I348" i="1"/>
  <c r="F348" i="1"/>
  <c r="T347" i="1"/>
  <c r="S347" i="1"/>
  <c r="R347" i="1"/>
  <c r="Q347" i="1"/>
  <c r="I347" i="1"/>
  <c r="F347" i="1"/>
  <c r="T346" i="1"/>
  <c r="S346" i="1"/>
  <c r="R346" i="1"/>
  <c r="Q346" i="1"/>
  <c r="I346" i="1"/>
  <c r="F346" i="1"/>
  <c r="T345" i="1"/>
  <c r="S345" i="1"/>
  <c r="R345" i="1"/>
  <c r="Q345" i="1"/>
  <c r="I345" i="1"/>
  <c r="F345" i="1"/>
  <c r="T344" i="1"/>
  <c r="S344" i="1"/>
  <c r="R344" i="1"/>
  <c r="Q344" i="1"/>
  <c r="I344" i="1"/>
  <c r="F344" i="1"/>
  <c r="T343" i="1"/>
  <c r="S343" i="1"/>
  <c r="R343" i="1"/>
  <c r="Q343" i="1"/>
  <c r="I343" i="1"/>
  <c r="F343" i="1"/>
  <c r="T342" i="1"/>
  <c r="S342" i="1"/>
  <c r="R342" i="1"/>
  <c r="Q342" i="1"/>
  <c r="I342" i="1"/>
  <c r="F342" i="1"/>
  <c r="T341" i="1"/>
  <c r="S341" i="1"/>
  <c r="R341" i="1"/>
  <c r="Q341" i="1"/>
  <c r="I341" i="1"/>
  <c r="F341" i="1"/>
  <c r="T340" i="1"/>
  <c r="S340" i="1"/>
  <c r="R340" i="1"/>
  <c r="Q340" i="1"/>
  <c r="I340" i="1"/>
  <c r="F340" i="1"/>
  <c r="T339" i="1"/>
  <c r="S339" i="1"/>
  <c r="R339" i="1"/>
  <c r="Q339" i="1"/>
  <c r="I339" i="1"/>
  <c r="F339" i="1"/>
  <c r="T338" i="1"/>
  <c r="S338" i="1"/>
  <c r="R338" i="1"/>
  <c r="Q338" i="1"/>
  <c r="I338" i="1"/>
  <c r="F338" i="1"/>
  <c r="T337" i="1"/>
  <c r="S337" i="1"/>
  <c r="R337" i="1"/>
  <c r="Q337" i="1"/>
  <c r="I337" i="1"/>
  <c r="F337" i="1"/>
  <c r="T336" i="1"/>
  <c r="S336" i="1"/>
  <c r="R336" i="1"/>
  <c r="Q336" i="1"/>
  <c r="I336" i="1"/>
  <c r="F336" i="1"/>
  <c r="T335" i="1"/>
  <c r="S335" i="1"/>
  <c r="R335" i="1"/>
  <c r="Q335" i="1"/>
  <c r="I335" i="1"/>
  <c r="F335" i="1"/>
  <c r="T334" i="1"/>
  <c r="S334" i="1"/>
  <c r="R334" i="1"/>
  <c r="Q334" i="1"/>
  <c r="I334" i="1"/>
  <c r="F334" i="1"/>
  <c r="T333" i="1"/>
  <c r="S333" i="1"/>
  <c r="R333" i="1"/>
  <c r="Q333" i="1"/>
  <c r="I333" i="1"/>
  <c r="F333" i="1"/>
  <c r="T332" i="1"/>
  <c r="S332" i="1"/>
  <c r="R332" i="1"/>
  <c r="Q332" i="1"/>
  <c r="I332" i="1"/>
  <c r="F332" i="1"/>
  <c r="T331" i="1"/>
  <c r="S331" i="1"/>
  <c r="R331" i="1"/>
  <c r="Q331" i="1"/>
  <c r="I331" i="1"/>
  <c r="F331" i="1"/>
  <c r="T330" i="1"/>
  <c r="S330" i="1"/>
  <c r="R330" i="1"/>
  <c r="Q330" i="1"/>
  <c r="I330" i="1"/>
  <c r="F330" i="1"/>
  <c r="T329" i="1"/>
  <c r="S329" i="1"/>
  <c r="R329" i="1"/>
  <c r="Q329" i="1"/>
  <c r="I329" i="1"/>
  <c r="F329" i="1"/>
  <c r="T328" i="1"/>
  <c r="S328" i="1"/>
  <c r="R328" i="1"/>
  <c r="Q328" i="1"/>
  <c r="I328" i="1"/>
  <c r="F328" i="1"/>
  <c r="T327" i="1"/>
  <c r="S327" i="1"/>
  <c r="R327" i="1"/>
  <c r="Q327" i="1"/>
  <c r="I327" i="1"/>
  <c r="F327" i="1"/>
  <c r="T326" i="1"/>
  <c r="S326" i="1"/>
  <c r="R326" i="1"/>
  <c r="Q326" i="1"/>
  <c r="I326" i="1"/>
  <c r="F326" i="1"/>
  <c r="T325" i="1"/>
  <c r="S325" i="1"/>
  <c r="R325" i="1"/>
  <c r="Q325" i="1"/>
  <c r="I325" i="1"/>
  <c r="F325" i="1"/>
  <c r="T324" i="1"/>
  <c r="S324" i="1"/>
  <c r="R324" i="1"/>
  <c r="Q324" i="1"/>
  <c r="I324" i="1"/>
  <c r="F324" i="1"/>
  <c r="T323" i="1"/>
  <c r="S323" i="1"/>
  <c r="R323" i="1"/>
  <c r="Q323" i="1"/>
  <c r="I323" i="1"/>
  <c r="F323" i="1"/>
  <c r="T322" i="1"/>
  <c r="S322" i="1"/>
  <c r="R322" i="1"/>
  <c r="Q322" i="1"/>
  <c r="I322" i="1"/>
  <c r="F322" i="1"/>
  <c r="T321" i="1"/>
  <c r="S321" i="1"/>
  <c r="R321" i="1"/>
  <c r="Q321" i="1"/>
  <c r="I321" i="1"/>
  <c r="F321" i="1"/>
  <c r="T320" i="1"/>
  <c r="S320" i="1"/>
  <c r="R320" i="1"/>
  <c r="Q320" i="1"/>
  <c r="I320" i="1"/>
  <c r="F320" i="1"/>
  <c r="T319" i="1"/>
  <c r="S319" i="1"/>
  <c r="R319" i="1"/>
  <c r="Q319" i="1"/>
  <c r="I319" i="1"/>
  <c r="F319" i="1"/>
  <c r="T318" i="1"/>
  <c r="S318" i="1"/>
  <c r="R318" i="1"/>
  <c r="Q318" i="1"/>
  <c r="I318" i="1"/>
  <c r="F318" i="1"/>
  <c r="T317" i="1"/>
  <c r="S317" i="1"/>
  <c r="R317" i="1"/>
  <c r="Q317" i="1"/>
  <c r="I317" i="1"/>
  <c r="F317" i="1"/>
  <c r="T316" i="1"/>
  <c r="S316" i="1"/>
  <c r="R316" i="1"/>
  <c r="Q316" i="1"/>
  <c r="I316" i="1"/>
  <c r="F316" i="1"/>
  <c r="T315" i="1"/>
  <c r="S315" i="1"/>
  <c r="R315" i="1"/>
  <c r="Q315" i="1"/>
  <c r="I315" i="1"/>
  <c r="F315" i="1"/>
  <c r="T314" i="1"/>
  <c r="S314" i="1"/>
  <c r="R314" i="1"/>
  <c r="Q314" i="1"/>
  <c r="I314" i="1"/>
  <c r="F314" i="1"/>
  <c r="T313" i="1"/>
  <c r="S313" i="1"/>
  <c r="R313" i="1"/>
  <c r="Q313" i="1"/>
  <c r="I313" i="1"/>
  <c r="F313" i="1"/>
  <c r="T312" i="1"/>
  <c r="S312" i="1"/>
  <c r="R312" i="1"/>
  <c r="Q312" i="1"/>
  <c r="I312" i="1"/>
  <c r="F312" i="1"/>
  <c r="T311" i="1"/>
  <c r="S311" i="1"/>
  <c r="R311" i="1"/>
  <c r="Q311" i="1"/>
  <c r="I311" i="1"/>
  <c r="F311" i="1"/>
  <c r="T310" i="1"/>
  <c r="S310" i="1"/>
  <c r="R310" i="1"/>
  <c r="Q310" i="1"/>
  <c r="I310" i="1"/>
  <c r="F310" i="1"/>
  <c r="T309" i="1"/>
  <c r="S309" i="1"/>
  <c r="R309" i="1"/>
  <c r="Q309" i="1"/>
  <c r="I309" i="1"/>
  <c r="F309" i="1"/>
  <c r="T308" i="1"/>
  <c r="S308" i="1"/>
  <c r="R308" i="1"/>
  <c r="Q308" i="1"/>
  <c r="I308" i="1"/>
  <c r="F308" i="1"/>
  <c r="T307" i="1"/>
  <c r="S307" i="1"/>
  <c r="R307" i="1"/>
  <c r="Q307" i="1"/>
  <c r="I307" i="1"/>
  <c r="F307" i="1"/>
  <c r="T306" i="1"/>
  <c r="S306" i="1"/>
  <c r="R306" i="1"/>
  <c r="Q306" i="1"/>
  <c r="I306" i="1"/>
  <c r="F306" i="1"/>
  <c r="T305" i="1"/>
  <c r="S305" i="1"/>
  <c r="R305" i="1"/>
  <c r="Q305" i="1"/>
  <c r="I305" i="1"/>
  <c r="F305" i="1"/>
  <c r="T304" i="1"/>
  <c r="S304" i="1"/>
  <c r="R304" i="1"/>
  <c r="Q304" i="1"/>
  <c r="I304" i="1"/>
  <c r="F304" i="1"/>
  <c r="T303" i="1"/>
  <c r="S303" i="1"/>
  <c r="R303" i="1"/>
  <c r="Q303" i="1"/>
  <c r="I303" i="1"/>
  <c r="F303" i="1"/>
  <c r="T302" i="1"/>
  <c r="S302" i="1"/>
  <c r="R302" i="1"/>
  <c r="Q302" i="1"/>
  <c r="I302" i="1"/>
  <c r="F302" i="1"/>
  <c r="T301" i="1"/>
  <c r="S301" i="1"/>
  <c r="R301" i="1"/>
  <c r="Q301" i="1"/>
  <c r="I301" i="1"/>
  <c r="F301" i="1"/>
  <c r="T300" i="1"/>
  <c r="S300" i="1"/>
  <c r="R300" i="1"/>
  <c r="Q300" i="1"/>
  <c r="I300" i="1"/>
  <c r="F300" i="1"/>
  <c r="T299" i="1"/>
  <c r="S299" i="1"/>
  <c r="R299" i="1"/>
  <c r="Q299" i="1"/>
  <c r="I299" i="1"/>
  <c r="F299" i="1"/>
  <c r="T298" i="1"/>
  <c r="S298" i="1"/>
  <c r="R298" i="1"/>
  <c r="Q298" i="1"/>
  <c r="I298" i="1"/>
  <c r="F298" i="1"/>
  <c r="T297" i="1"/>
  <c r="S297" i="1"/>
  <c r="R297" i="1"/>
  <c r="Q297" i="1"/>
  <c r="I297" i="1"/>
  <c r="F297" i="1"/>
  <c r="T296" i="1"/>
  <c r="S296" i="1"/>
  <c r="R296" i="1"/>
  <c r="Q296" i="1"/>
  <c r="I296" i="1"/>
  <c r="F296" i="1"/>
  <c r="T295" i="1"/>
  <c r="S295" i="1"/>
  <c r="R295" i="1"/>
  <c r="Q295" i="1"/>
  <c r="I295" i="1"/>
  <c r="F295" i="1"/>
  <c r="T294" i="1"/>
  <c r="S294" i="1"/>
  <c r="R294" i="1"/>
  <c r="Q294" i="1"/>
  <c r="I294" i="1"/>
  <c r="F294" i="1"/>
  <c r="T293" i="1"/>
  <c r="S293" i="1"/>
  <c r="R293" i="1"/>
  <c r="Q293" i="1"/>
  <c r="I293" i="1"/>
  <c r="F293" i="1"/>
  <c r="T292" i="1"/>
  <c r="S292" i="1"/>
  <c r="R292" i="1"/>
  <c r="Q292" i="1"/>
  <c r="I292" i="1"/>
  <c r="F292" i="1"/>
  <c r="T291" i="1"/>
  <c r="S291" i="1"/>
  <c r="R291" i="1"/>
  <c r="Q291" i="1"/>
  <c r="I291" i="1"/>
  <c r="F291" i="1"/>
  <c r="T290" i="1"/>
  <c r="S290" i="1"/>
  <c r="R290" i="1"/>
  <c r="Q290" i="1"/>
  <c r="I290" i="1"/>
  <c r="F290" i="1"/>
  <c r="T289" i="1"/>
  <c r="S289" i="1"/>
  <c r="R289" i="1"/>
  <c r="Q289" i="1"/>
  <c r="I289" i="1"/>
  <c r="F289" i="1"/>
  <c r="T288" i="1"/>
  <c r="S288" i="1"/>
  <c r="R288" i="1"/>
  <c r="Q288" i="1"/>
  <c r="I288" i="1"/>
  <c r="F288" i="1"/>
  <c r="T287" i="1"/>
  <c r="S287" i="1"/>
  <c r="R287" i="1"/>
  <c r="Q287" i="1"/>
  <c r="I287" i="1"/>
  <c r="F287" i="1"/>
  <c r="T286" i="1"/>
  <c r="S286" i="1"/>
  <c r="R286" i="1"/>
  <c r="Q286" i="1"/>
  <c r="I286" i="1"/>
  <c r="F286" i="1"/>
  <c r="T285" i="1"/>
  <c r="S285" i="1"/>
  <c r="R285" i="1"/>
  <c r="Q285" i="1"/>
  <c r="I285" i="1"/>
  <c r="F285" i="1"/>
  <c r="T284" i="1"/>
  <c r="S284" i="1"/>
  <c r="R284" i="1"/>
  <c r="Q284" i="1"/>
  <c r="I284" i="1"/>
  <c r="F284" i="1"/>
  <c r="T283" i="1"/>
  <c r="S283" i="1"/>
  <c r="R283" i="1"/>
  <c r="Q283" i="1"/>
  <c r="I283" i="1"/>
  <c r="F283" i="1"/>
  <c r="T282" i="1"/>
  <c r="S282" i="1"/>
  <c r="R282" i="1"/>
  <c r="Q282" i="1"/>
  <c r="I282" i="1"/>
  <c r="F282" i="1"/>
  <c r="T281" i="1"/>
  <c r="S281" i="1"/>
  <c r="R281" i="1"/>
  <c r="Q281" i="1"/>
  <c r="I281" i="1"/>
  <c r="F281" i="1"/>
  <c r="T280" i="1"/>
  <c r="S280" i="1"/>
  <c r="R280" i="1"/>
  <c r="Q280" i="1"/>
  <c r="I280" i="1"/>
  <c r="F280" i="1"/>
  <c r="T279" i="1"/>
  <c r="S279" i="1"/>
  <c r="R279" i="1"/>
  <c r="Q279" i="1"/>
  <c r="I279" i="1"/>
  <c r="F279" i="1"/>
  <c r="T278" i="1"/>
  <c r="S278" i="1"/>
  <c r="R278" i="1"/>
  <c r="Q278" i="1"/>
  <c r="I278" i="1"/>
  <c r="F278" i="1"/>
  <c r="T277" i="1"/>
  <c r="S277" i="1"/>
  <c r="R277" i="1"/>
  <c r="Q277" i="1"/>
  <c r="I277" i="1"/>
  <c r="F277" i="1"/>
  <c r="T276" i="1"/>
  <c r="S276" i="1"/>
  <c r="R276" i="1"/>
  <c r="Q276" i="1"/>
  <c r="I276" i="1"/>
  <c r="F276" i="1"/>
  <c r="T275" i="1"/>
  <c r="S275" i="1"/>
  <c r="R275" i="1"/>
  <c r="Q275" i="1"/>
  <c r="I275" i="1"/>
  <c r="F275" i="1"/>
  <c r="T274" i="1"/>
  <c r="S274" i="1"/>
  <c r="R274" i="1"/>
  <c r="Q274" i="1"/>
  <c r="I274" i="1"/>
  <c r="F274" i="1"/>
  <c r="T273" i="1"/>
  <c r="S273" i="1"/>
  <c r="R273" i="1"/>
  <c r="Q273" i="1"/>
  <c r="I273" i="1"/>
  <c r="F273" i="1"/>
  <c r="T272" i="1"/>
  <c r="S272" i="1"/>
  <c r="R272" i="1"/>
  <c r="Q272" i="1"/>
  <c r="I272" i="1"/>
  <c r="F272" i="1"/>
  <c r="T271" i="1"/>
  <c r="S271" i="1"/>
  <c r="R271" i="1"/>
  <c r="Q271" i="1"/>
  <c r="I271" i="1"/>
  <c r="F271" i="1"/>
  <c r="T270" i="1"/>
  <c r="S270" i="1"/>
  <c r="R270" i="1"/>
  <c r="Q270" i="1"/>
  <c r="I270" i="1"/>
  <c r="F270" i="1"/>
  <c r="T269" i="1"/>
  <c r="S269" i="1"/>
  <c r="R269" i="1"/>
  <c r="Q269" i="1"/>
  <c r="I269" i="1"/>
  <c r="F269" i="1"/>
  <c r="T268" i="1"/>
  <c r="S268" i="1"/>
  <c r="R268" i="1"/>
  <c r="Q268" i="1"/>
  <c r="I268" i="1"/>
  <c r="F268" i="1"/>
  <c r="T267" i="1"/>
  <c r="S267" i="1"/>
  <c r="R267" i="1"/>
  <c r="Q267" i="1"/>
  <c r="I267" i="1"/>
  <c r="F267" i="1"/>
  <c r="T266" i="1"/>
  <c r="S266" i="1"/>
  <c r="R266" i="1"/>
  <c r="Q266" i="1"/>
  <c r="I266" i="1"/>
  <c r="F266" i="1"/>
  <c r="T265" i="1"/>
  <c r="S265" i="1"/>
  <c r="R265" i="1"/>
  <c r="Q265" i="1"/>
  <c r="I265" i="1"/>
  <c r="F265" i="1"/>
  <c r="T264" i="1"/>
  <c r="S264" i="1"/>
  <c r="R264" i="1"/>
  <c r="Q264" i="1"/>
  <c r="I264" i="1"/>
  <c r="F264" i="1"/>
  <c r="T263" i="1"/>
  <c r="S263" i="1"/>
  <c r="R263" i="1"/>
  <c r="Q263" i="1"/>
  <c r="I263" i="1"/>
  <c r="F263" i="1"/>
  <c r="T262" i="1"/>
  <c r="S262" i="1"/>
  <c r="R262" i="1"/>
  <c r="Q262" i="1"/>
  <c r="I262" i="1"/>
  <c r="F262" i="1"/>
  <c r="T261" i="1"/>
  <c r="S261" i="1"/>
  <c r="R261" i="1"/>
  <c r="Q261" i="1"/>
  <c r="I261" i="1"/>
  <c r="F261" i="1"/>
  <c r="T260" i="1"/>
  <c r="S260" i="1"/>
  <c r="R260" i="1"/>
  <c r="Q260" i="1"/>
  <c r="I260" i="1"/>
  <c r="F260" i="1"/>
  <c r="T259" i="1"/>
  <c r="S259" i="1"/>
  <c r="R259" i="1"/>
  <c r="Q259" i="1"/>
  <c r="I259" i="1"/>
  <c r="F259" i="1"/>
  <c r="T258" i="1"/>
  <c r="S258" i="1"/>
  <c r="R258" i="1"/>
  <c r="Q258" i="1"/>
  <c r="I258" i="1"/>
  <c r="F258" i="1"/>
  <c r="T257" i="1"/>
  <c r="S257" i="1"/>
  <c r="R257" i="1"/>
  <c r="Q257" i="1"/>
  <c r="I257" i="1"/>
  <c r="F257" i="1"/>
  <c r="T256" i="1"/>
  <c r="S256" i="1"/>
  <c r="R256" i="1"/>
  <c r="Q256" i="1"/>
  <c r="I256" i="1"/>
  <c r="F256" i="1"/>
  <c r="T255" i="1"/>
  <c r="S255" i="1"/>
  <c r="R255" i="1"/>
  <c r="Q255" i="1"/>
  <c r="I255" i="1"/>
  <c r="F255" i="1"/>
  <c r="T254" i="1"/>
  <c r="S254" i="1"/>
  <c r="R254" i="1"/>
  <c r="Q254" i="1"/>
  <c r="I254" i="1"/>
  <c r="F254" i="1"/>
  <c r="T253" i="1"/>
  <c r="S253" i="1"/>
  <c r="R253" i="1"/>
  <c r="Q253" i="1"/>
  <c r="I253" i="1"/>
  <c r="F253" i="1"/>
  <c r="T252" i="1"/>
  <c r="S252" i="1"/>
  <c r="R252" i="1"/>
  <c r="Q252" i="1"/>
  <c r="I252" i="1"/>
  <c r="F252" i="1"/>
  <c r="T251" i="1"/>
  <c r="S251" i="1"/>
  <c r="R251" i="1"/>
  <c r="Q251" i="1"/>
  <c r="I251" i="1"/>
  <c r="F251" i="1"/>
  <c r="T250" i="1"/>
  <c r="S250" i="1"/>
  <c r="R250" i="1"/>
  <c r="Q250" i="1"/>
  <c r="I250" i="1"/>
  <c r="F250" i="1"/>
  <c r="T249" i="1"/>
  <c r="S249" i="1"/>
  <c r="R249" i="1"/>
  <c r="Q249" i="1"/>
  <c r="I249" i="1"/>
  <c r="F249" i="1"/>
  <c r="T248" i="1"/>
  <c r="S248" i="1"/>
  <c r="R248" i="1"/>
  <c r="Q248" i="1"/>
  <c r="I248" i="1"/>
  <c r="F248" i="1"/>
  <c r="T247" i="1"/>
  <c r="S247" i="1"/>
  <c r="R247" i="1"/>
  <c r="Q247" i="1"/>
  <c r="I247" i="1"/>
  <c r="F247" i="1"/>
  <c r="T246" i="1"/>
  <c r="S246" i="1"/>
  <c r="R246" i="1"/>
  <c r="Q246" i="1"/>
  <c r="I246" i="1"/>
  <c r="F246" i="1"/>
  <c r="T245" i="1"/>
  <c r="S245" i="1"/>
  <c r="R245" i="1"/>
  <c r="Q245" i="1"/>
  <c r="I245" i="1"/>
  <c r="F245" i="1"/>
  <c r="T244" i="1"/>
  <c r="S244" i="1"/>
  <c r="R244" i="1"/>
  <c r="Q244" i="1"/>
  <c r="I244" i="1"/>
  <c r="F244" i="1"/>
  <c r="T243" i="1"/>
  <c r="S243" i="1"/>
  <c r="R243" i="1"/>
  <c r="Q243" i="1"/>
  <c r="I243" i="1"/>
  <c r="F243" i="1"/>
  <c r="T242" i="1"/>
  <c r="S242" i="1"/>
  <c r="R242" i="1"/>
  <c r="Q242" i="1"/>
  <c r="I242" i="1"/>
  <c r="F242" i="1"/>
  <c r="T241" i="1"/>
  <c r="S241" i="1"/>
  <c r="R241" i="1"/>
  <c r="Q241" i="1"/>
  <c r="I241" i="1"/>
  <c r="F241" i="1"/>
  <c r="T240" i="1"/>
  <c r="S240" i="1"/>
  <c r="R240" i="1"/>
  <c r="Q240" i="1"/>
  <c r="I240" i="1"/>
  <c r="F240" i="1"/>
  <c r="T239" i="1"/>
  <c r="S239" i="1"/>
  <c r="R239" i="1"/>
  <c r="Q239" i="1"/>
  <c r="I239" i="1"/>
  <c r="F239" i="1"/>
  <c r="T238" i="1"/>
  <c r="S238" i="1"/>
  <c r="R238" i="1"/>
  <c r="Q238" i="1"/>
  <c r="I238" i="1"/>
  <c r="F238" i="1"/>
  <c r="T237" i="1"/>
  <c r="S237" i="1"/>
  <c r="R237" i="1"/>
  <c r="Q237" i="1"/>
  <c r="I237" i="1"/>
  <c r="F237" i="1"/>
  <c r="T236" i="1"/>
  <c r="S236" i="1"/>
  <c r="R236" i="1"/>
  <c r="Q236" i="1"/>
  <c r="I236" i="1"/>
  <c r="F236" i="1"/>
  <c r="T235" i="1"/>
  <c r="S235" i="1"/>
  <c r="R235" i="1"/>
  <c r="Q235" i="1"/>
  <c r="I235" i="1"/>
  <c r="F235" i="1"/>
  <c r="T234" i="1"/>
  <c r="S234" i="1"/>
  <c r="R234" i="1"/>
  <c r="Q234" i="1"/>
  <c r="I234" i="1"/>
  <c r="F234" i="1"/>
  <c r="T233" i="1"/>
  <c r="S233" i="1"/>
  <c r="R233" i="1"/>
  <c r="Q233" i="1"/>
  <c r="I233" i="1"/>
  <c r="F233" i="1"/>
  <c r="T232" i="1"/>
  <c r="S232" i="1"/>
  <c r="R232" i="1"/>
  <c r="Q232" i="1"/>
  <c r="I232" i="1"/>
  <c r="F232" i="1"/>
  <c r="T231" i="1"/>
  <c r="S231" i="1"/>
  <c r="R231" i="1"/>
  <c r="Q231" i="1"/>
  <c r="I231" i="1"/>
  <c r="F231" i="1"/>
  <c r="T230" i="1"/>
  <c r="S230" i="1"/>
  <c r="R230" i="1"/>
  <c r="Q230" i="1"/>
  <c r="I230" i="1"/>
  <c r="F230" i="1"/>
  <c r="T229" i="1"/>
  <c r="S229" i="1"/>
  <c r="R229" i="1"/>
  <c r="Q229" i="1"/>
  <c r="I229" i="1"/>
  <c r="F229" i="1"/>
  <c r="T228" i="1"/>
  <c r="S228" i="1"/>
  <c r="R228" i="1"/>
  <c r="Q228" i="1"/>
  <c r="I228" i="1"/>
  <c r="F228" i="1"/>
  <c r="T227" i="1"/>
  <c r="S227" i="1"/>
  <c r="R227" i="1"/>
  <c r="Q227" i="1"/>
  <c r="I227" i="1"/>
  <c r="F227" i="1"/>
  <c r="T226" i="1"/>
  <c r="S226" i="1"/>
  <c r="R226" i="1"/>
  <c r="Q226" i="1"/>
  <c r="I226" i="1"/>
  <c r="F226" i="1"/>
  <c r="T225" i="1"/>
  <c r="S225" i="1"/>
  <c r="R225" i="1"/>
  <c r="Q225" i="1"/>
  <c r="I225" i="1"/>
  <c r="F225" i="1"/>
  <c r="T224" i="1"/>
  <c r="S224" i="1"/>
  <c r="R224" i="1"/>
  <c r="Q224" i="1"/>
  <c r="I224" i="1"/>
  <c r="F224" i="1"/>
  <c r="T223" i="1"/>
  <c r="S223" i="1"/>
  <c r="R223" i="1"/>
  <c r="Q223" i="1"/>
  <c r="I223" i="1"/>
  <c r="F223" i="1"/>
  <c r="T222" i="1"/>
  <c r="S222" i="1"/>
  <c r="R222" i="1"/>
  <c r="Q222" i="1"/>
  <c r="I222" i="1"/>
  <c r="F222" i="1"/>
  <c r="T221" i="1"/>
  <c r="S221" i="1"/>
  <c r="R221" i="1"/>
  <c r="Q221" i="1"/>
  <c r="I221" i="1"/>
  <c r="F221" i="1"/>
  <c r="T220" i="1"/>
  <c r="S220" i="1"/>
  <c r="R220" i="1"/>
  <c r="Q220" i="1"/>
  <c r="I220" i="1"/>
  <c r="F220" i="1"/>
  <c r="T219" i="1"/>
  <c r="S219" i="1"/>
  <c r="R219" i="1"/>
  <c r="Q219" i="1"/>
  <c r="I219" i="1"/>
  <c r="F219" i="1"/>
  <c r="T218" i="1"/>
  <c r="S218" i="1"/>
  <c r="R218" i="1"/>
  <c r="Q218" i="1"/>
  <c r="I218" i="1"/>
  <c r="F218" i="1"/>
  <c r="T217" i="1"/>
  <c r="S217" i="1"/>
  <c r="R217" i="1"/>
  <c r="Q217" i="1"/>
  <c r="I217" i="1"/>
  <c r="F217" i="1"/>
  <c r="T216" i="1"/>
  <c r="S216" i="1"/>
  <c r="R216" i="1"/>
  <c r="Q216" i="1"/>
  <c r="I216" i="1"/>
  <c r="F216" i="1"/>
  <c r="T215" i="1"/>
  <c r="S215" i="1"/>
  <c r="R215" i="1"/>
  <c r="Q215" i="1"/>
  <c r="I215" i="1"/>
  <c r="F215" i="1"/>
  <c r="T214" i="1"/>
  <c r="S214" i="1"/>
  <c r="R214" i="1"/>
  <c r="Q214" i="1"/>
  <c r="I214" i="1"/>
  <c r="F214" i="1"/>
  <c r="T213" i="1"/>
  <c r="S213" i="1"/>
  <c r="R213" i="1"/>
  <c r="Q213" i="1"/>
  <c r="I213" i="1"/>
  <c r="F213" i="1"/>
  <c r="T212" i="1"/>
  <c r="S212" i="1"/>
  <c r="R212" i="1"/>
  <c r="Q212" i="1"/>
  <c r="I212" i="1"/>
  <c r="F212" i="1"/>
  <c r="T211" i="1"/>
  <c r="S211" i="1"/>
  <c r="R211" i="1"/>
  <c r="Q211" i="1"/>
  <c r="I211" i="1"/>
  <c r="F211" i="1"/>
  <c r="T210" i="1"/>
  <c r="S210" i="1"/>
  <c r="R210" i="1"/>
  <c r="Q210" i="1"/>
  <c r="I210" i="1"/>
  <c r="F210" i="1"/>
  <c r="T209" i="1"/>
  <c r="S209" i="1"/>
  <c r="R209" i="1"/>
  <c r="Q209" i="1"/>
  <c r="I209" i="1"/>
  <c r="F209" i="1"/>
  <c r="T208" i="1"/>
  <c r="S208" i="1"/>
  <c r="R208" i="1"/>
  <c r="Q208" i="1"/>
  <c r="I208" i="1"/>
  <c r="F208" i="1"/>
  <c r="T207" i="1"/>
  <c r="S207" i="1"/>
  <c r="R207" i="1"/>
  <c r="Q207" i="1"/>
  <c r="I207" i="1"/>
  <c r="F207" i="1"/>
  <c r="T206" i="1"/>
  <c r="S206" i="1"/>
  <c r="R206" i="1"/>
  <c r="Q206" i="1"/>
  <c r="I206" i="1"/>
  <c r="F206" i="1"/>
  <c r="T205" i="1"/>
  <c r="S205" i="1"/>
  <c r="R205" i="1"/>
  <c r="Q205" i="1"/>
  <c r="I205" i="1"/>
  <c r="F205" i="1"/>
  <c r="T204" i="1"/>
  <c r="S204" i="1"/>
  <c r="R204" i="1"/>
  <c r="Q204" i="1"/>
  <c r="I204" i="1"/>
  <c r="F204" i="1"/>
  <c r="T203" i="1"/>
  <c r="S203" i="1"/>
  <c r="R203" i="1"/>
  <c r="Q203" i="1"/>
  <c r="I203" i="1"/>
  <c r="F203" i="1"/>
  <c r="T202" i="1"/>
  <c r="S202" i="1"/>
  <c r="R202" i="1"/>
  <c r="Q202" i="1"/>
  <c r="I202" i="1"/>
  <c r="F202" i="1"/>
  <c r="T201" i="1"/>
  <c r="S201" i="1"/>
  <c r="R201" i="1"/>
  <c r="Q201" i="1"/>
  <c r="I201" i="1"/>
  <c r="F201" i="1"/>
  <c r="T200" i="1"/>
  <c r="S200" i="1"/>
  <c r="R200" i="1"/>
  <c r="Q200" i="1"/>
  <c r="I200" i="1"/>
  <c r="F200" i="1"/>
  <c r="T199" i="1"/>
  <c r="S199" i="1"/>
  <c r="R199" i="1"/>
  <c r="Q199" i="1"/>
  <c r="I199" i="1"/>
  <c r="F199" i="1"/>
  <c r="T198" i="1"/>
  <c r="S198" i="1"/>
  <c r="R198" i="1"/>
  <c r="Q198" i="1"/>
  <c r="I198" i="1"/>
  <c r="F198" i="1"/>
  <c r="T197" i="1"/>
  <c r="S197" i="1"/>
  <c r="R197" i="1"/>
  <c r="Q197" i="1"/>
  <c r="I197" i="1"/>
  <c r="F197" i="1"/>
  <c r="T196" i="1"/>
  <c r="S196" i="1"/>
  <c r="R196" i="1"/>
  <c r="Q196" i="1"/>
  <c r="I196" i="1"/>
  <c r="F196" i="1"/>
  <c r="T195" i="1"/>
  <c r="S195" i="1"/>
  <c r="R195" i="1"/>
  <c r="Q195" i="1"/>
  <c r="I195" i="1"/>
  <c r="F195" i="1"/>
  <c r="T194" i="1"/>
  <c r="S194" i="1"/>
  <c r="R194" i="1"/>
  <c r="Q194" i="1"/>
  <c r="I194" i="1"/>
  <c r="F194" i="1"/>
  <c r="T193" i="1"/>
  <c r="S193" i="1"/>
  <c r="R193" i="1"/>
  <c r="Q193" i="1"/>
  <c r="I193" i="1"/>
  <c r="F193" i="1"/>
  <c r="T192" i="1"/>
  <c r="S192" i="1"/>
  <c r="R192" i="1"/>
  <c r="Q192" i="1"/>
  <c r="I192" i="1"/>
  <c r="F192" i="1"/>
  <c r="T191" i="1"/>
  <c r="S191" i="1"/>
  <c r="R191" i="1"/>
  <c r="Q191" i="1"/>
  <c r="I191" i="1"/>
  <c r="F191" i="1"/>
  <c r="T190" i="1"/>
  <c r="S190" i="1"/>
  <c r="R190" i="1"/>
  <c r="Q190" i="1"/>
  <c r="I190" i="1"/>
  <c r="F190" i="1"/>
  <c r="T189" i="1"/>
  <c r="S189" i="1"/>
  <c r="R189" i="1"/>
  <c r="Q189" i="1"/>
  <c r="I189" i="1"/>
  <c r="F189" i="1"/>
  <c r="T188" i="1"/>
  <c r="S188" i="1"/>
  <c r="R188" i="1"/>
  <c r="Q188" i="1"/>
  <c r="I188" i="1"/>
  <c r="F188" i="1"/>
  <c r="T187" i="1"/>
  <c r="S187" i="1"/>
  <c r="R187" i="1"/>
  <c r="Q187" i="1"/>
  <c r="I187" i="1"/>
  <c r="F187" i="1"/>
  <c r="T186" i="1"/>
  <c r="S186" i="1"/>
  <c r="R186" i="1"/>
  <c r="Q186" i="1"/>
  <c r="I186" i="1"/>
  <c r="F186" i="1"/>
  <c r="T185" i="1"/>
  <c r="S185" i="1"/>
  <c r="R185" i="1"/>
  <c r="Q185" i="1"/>
  <c r="I185" i="1"/>
  <c r="F185" i="1"/>
  <c r="T184" i="1"/>
  <c r="S184" i="1"/>
  <c r="R184" i="1"/>
  <c r="Q184" i="1"/>
  <c r="I184" i="1"/>
  <c r="F184" i="1"/>
  <c r="T183" i="1"/>
  <c r="S183" i="1"/>
  <c r="R183" i="1"/>
  <c r="Q183" i="1"/>
  <c r="I183" i="1"/>
  <c r="F183" i="1"/>
  <c r="T182" i="1"/>
  <c r="S182" i="1"/>
  <c r="R182" i="1"/>
  <c r="Q182" i="1"/>
  <c r="I182" i="1"/>
  <c r="F182" i="1"/>
  <c r="T181" i="1"/>
  <c r="S181" i="1"/>
  <c r="R181" i="1"/>
  <c r="Q181" i="1"/>
  <c r="I181" i="1"/>
  <c r="F181" i="1"/>
  <c r="T180" i="1"/>
  <c r="S180" i="1"/>
  <c r="R180" i="1"/>
  <c r="Q180" i="1"/>
  <c r="I180" i="1"/>
  <c r="F180" i="1"/>
  <c r="T179" i="1"/>
  <c r="S179" i="1"/>
  <c r="R179" i="1"/>
  <c r="Q179" i="1"/>
  <c r="I179" i="1"/>
  <c r="F179" i="1"/>
  <c r="T178" i="1"/>
  <c r="S178" i="1"/>
  <c r="R178" i="1"/>
  <c r="Q178" i="1"/>
  <c r="I178" i="1"/>
  <c r="F178" i="1"/>
  <c r="T177" i="1"/>
  <c r="S177" i="1"/>
  <c r="R177" i="1"/>
  <c r="Q177" i="1"/>
  <c r="I177" i="1"/>
  <c r="F177" i="1"/>
  <c r="T176" i="1"/>
  <c r="S176" i="1"/>
  <c r="R176" i="1"/>
  <c r="Q176" i="1"/>
  <c r="I176" i="1"/>
  <c r="F176" i="1"/>
  <c r="T175" i="1"/>
  <c r="S175" i="1"/>
  <c r="R175" i="1"/>
  <c r="Q175" i="1"/>
  <c r="I175" i="1"/>
  <c r="F175" i="1"/>
  <c r="T174" i="1"/>
  <c r="S174" i="1"/>
  <c r="R174" i="1"/>
  <c r="Q174" i="1"/>
  <c r="I174" i="1"/>
  <c r="F174" i="1"/>
  <c r="T173" i="1"/>
  <c r="S173" i="1"/>
  <c r="R173" i="1"/>
  <c r="Q173" i="1"/>
  <c r="I173" i="1"/>
  <c r="F173" i="1"/>
  <c r="T172" i="1"/>
  <c r="S172" i="1"/>
  <c r="R172" i="1"/>
  <c r="Q172" i="1"/>
  <c r="I172" i="1"/>
  <c r="F172" i="1"/>
  <c r="T171" i="1"/>
  <c r="S171" i="1"/>
  <c r="R171" i="1"/>
  <c r="Q171" i="1"/>
  <c r="I171" i="1"/>
  <c r="F171" i="1"/>
  <c r="T170" i="1"/>
  <c r="S170" i="1"/>
  <c r="R170" i="1"/>
  <c r="Q170" i="1"/>
  <c r="I170" i="1"/>
  <c r="F170" i="1"/>
  <c r="T169" i="1"/>
  <c r="S169" i="1"/>
  <c r="R169" i="1"/>
  <c r="Q169" i="1"/>
  <c r="I169" i="1"/>
  <c r="F169" i="1"/>
  <c r="T168" i="1"/>
  <c r="S168" i="1"/>
  <c r="R168" i="1"/>
  <c r="Q168" i="1"/>
  <c r="I168" i="1"/>
  <c r="F168" i="1"/>
  <c r="T167" i="1"/>
  <c r="S167" i="1"/>
  <c r="R167" i="1"/>
  <c r="Q167" i="1"/>
  <c r="I167" i="1"/>
  <c r="F167" i="1"/>
  <c r="T166" i="1"/>
  <c r="S166" i="1"/>
  <c r="R166" i="1"/>
  <c r="Q166" i="1"/>
  <c r="I166" i="1"/>
  <c r="F166" i="1"/>
  <c r="T165" i="1"/>
  <c r="S165" i="1"/>
  <c r="R165" i="1"/>
  <c r="Q165" i="1"/>
  <c r="I165" i="1"/>
  <c r="F165" i="1"/>
  <c r="T164" i="1"/>
  <c r="S164" i="1"/>
  <c r="R164" i="1"/>
  <c r="Q164" i="1"/>
  <c r="I164" i="1"/>
  <c r="F164" i="1"/>
  <c r="T163" i="1"/>
  <c r="S163" i="1"/>
  <c r="R163" i="1"/>
  <c r="Q163" i="1"/>
  <c r="I163" i="1"/>
  <c r="F163" i="1"/>
  <c r="T162" i="1"/>
  <c r="S162" i="1"/>
  <c r="R162" i="1"/>
  <c r="Q162" i="1"/>
  <c r="I162" i="1"/>
  <c r="F162" i="1"/>
  <c r="T161" i="1"/>
  <c r="S161" i="1"/>
  <c r="R161" i="1"/>
  <c r="Q161" i="1"/>
  <c r="I161" i="1"/>
  <c r="F161" i="1"/>
  <c r="T160" i="1"/>
  <c r="S160" i="1"/>
  <c r="R160" i="1"/>
  <c r="Q160" i="1"/>
  <c r="I160" i="1"/>
  <c r="F160" i="1"/>
  <c r="T159" i="1"/>
  <c r="S159" i="1"/>
  <c r="R159" i="1"/>
  <c r="Q159" i="1"/>
  <c r="I159" i="1"/>
  <c r="F159" i="1"/>
  <c r="T158" i="1"/>
  <c r="S158" i="1"/>
  <c r="R158" i="1"/>
  <c r="Q158" i="1"/>
  <c r="I158" i="1"/>
  <c r="F158" i="1"/>
  <c r="T157" i="1"/>
  <c r="S157" i="1"/>
  <c r="R157" i="1"/>
  <c r="Q157" i="1"/>
  <c r="I157" i="1"/>
  <c r="F157" i="1"/>
  <c r="T156" i="1"/>
  <c r="S156" i="1"/>
  <c r="R156" i="1"/>
  <c r="Q156" i="1"/>
  <c r="I156" i="1"/>
  <c r="F156" i="1"/>
  <c r="T155" i="1"/>
  <c r="S155" i="1"/>
  <c r="R155" i="1"/>
  <c r="Q155" i="1"/>
  <c r="I155" i="1"/>
  <c r="F155" i="1"/>
  <c r="T154" i="1"/>
  <c r="S154" i="1"/>
  <c r="R154" i="1"/>
  <c r="Q154" i="1"/>
  <c r="I154" i="1"/>
  <c r="F154" i="1"/>
  <c r="T153" i="1"/>
  <c r="S153" i="1"/>
  <c r="R153" i="1"/>
  <c r="Q153" i="1"/>
  <c r="I153" i="1"/>
  <c r="F153" i="1"/>
  <c r="T152" i="1"/>
  <c r="S152" i="1"/>
  <c r="R152" i="1"/>
  <c r="Q152" i="1"/>
  <c r="I152" i="1"/>
  <c r="F152" i="1"/>
  <c r="T151" i="1"/>
  <c r="S151" i="1"/>
  <c r="R151" i="1"/>
  <c r="Q151" i="1"/>
  <c r="I151" i="1"/>
  <c r="F151" i="1"/>
  <c r="T150" i="1"/>
  <c r="S150" i="1"/>
  <c r="R150" i="1"/>
  <c r="Q150" i="1"/>
  <c r="I150" i="1"/>
  <c r="F150" i="1"/>
  <c r="T149" i="1"/>
  <c r="S149" i="1"/>
  <c r="R149" i="1"/>
  <c r="Q149" i="1"/>
  <c r="I149" i="1"/>
  <c r="F149" i="1"/>
  <c r="T148" i="1"/>
  <c r="S148" i="1"/>
  <c r="R148" i="1"/>
  <c r="Q148" i="1"/>
  <c r="I148" i="1"/>
  <c r="F148" i="1"/>
  <c r="T147" i="1"/>
  <c r="S147" i="1"/>
  <c r="R147" i="1"/>
  <c r="Q147" i="1"/>
  <c r="I147" i="1"/>
  <c r="F147" i="1"/>
  <c r="T146" i="1"/>
  <c r="S146" i="1"/>
  <c r="R146" i="1"/>
  <c r="Q146" i="1"/>
  <c r="I146" i="1"/>
  <c r="F146" i="1"/>
  <c r="T145" i="1"/>
  <c r="S145" i="1"/>
  <c r="R145" i="1"/>
  <c r="Q145" i="1"/>
  <c r="I145" i="1"/>
  <c r="F145" i="1"/>
  <c r="T144" i="1"/>
  <c r="S144" i="1"/>
  <c r="R144" i="1"/>
  <c r="Q144" i="1"/>
  <c r="I144" i="1"/>
  <c r="F144" i="1"/>
  <c r="T143" i="1"/>
  <c r="S143" i="1"/>
  <c r="R143" i="1"/>
  <c r="Q143" i="1"/>
  <c r="I143" i="1"/>
  <c r="F143" i="1"/>
  <c r="T142" i="1"/>
  <c r="S142" i="1"/>
  <c r="R142" i="1"/>
  <c r="Q142" i="1"/>
  <c r="I142" i="1"/>
  <c r="F142" i="1"/>
  <c r="T141" i="1"/>
  <c r="S141" i="1"/>
  <c r="R141" i="1"/>
  <c r="Q141" i="1"/>
  <c r="I141" i="1"/>
  <c r="F141" i="1"/>
  <c r="T140" i="1"/>
  <c r="S140" i="1"/>
  <c r="R140" i="1"/>
  <c r="Q140" i="1"/>
  <c r="I140" i="1"/>
  <c r="F140" i="1"/>
  <c r="T139" i="1"/>
  <c r="S139" i="1"/>
  <c r="R139" i="1"/>
  <c r="Q139" i="1"/>
  <c r="I139" i="1"/>
  <c r="F139" i="1"/>
  <c r="T138" i="1"/>
  <c r="S138" i="1"/>
  <c r="R138" i="1"/>
  <c r="Q138" i="1"/>
  <c r="I138" i="1"/>
  <c r="F138" i="1"/>
  <c r="T137" i="1"/>
  <c r="S137" i="1"/>
  <c r="R137" i="1"/>
  <c r="Q137" i="1"/>
  <c r="I137" i="1"/>
  <c r="F137" i="1"/>
  <c r="T136" i="1"/>
  <c r="S136" i="1"/>
  <c r="R136" i="1"/>
  <c r="Q136" i="1"/>
  <c r="I136" i="1"/>
  <c r="F136" i="1"/>
  <c r="T135" i="1"/>
  <c r="S135" i="1"/>
  <c r="R135" i="1"/>
  <c r="Q135" i="1"/>
  <c r="I135" i="1"/>
  <c r="F135" i="1"/>
  <c r="T134" i="1"/>
  <c r="S134" i="1"/>
  <c r="R134" i="1"/>
  <c r="Q134" i="1"/>
  <c r="I134" i="1"/>
  <c r="F134" i="1"/>
  <c r="T133" i="1"/>
  <c r="S133" i="1"/>
  <c r="R133" i="1"/>
  <c r="Q133" i="1"/>
  <c r="I133" i="1"/>
  <c r="F133" i="1"/>
  <c r="T132" i="1"/>
  <c r="S132" i="1"/>
  <c r="R132" i="1"/>
  <c r="Q132" i="1"/>
  <c r="I132" i="1"/>
  <c r="F132" i="1"/>
  <c r="T131" i="1"/>
  <c r="S131" i="1"/>
  <c r="R131" i="1"/>
  <c r="Q131" i="1"/>
  <c r="I131" i="1"/>
  <c r="F131" i="1"/>
  <c r="T130" i="1"/>
  <c r="S130" i="1"/>
  <c r="R130" i="1"/>
  <c r="Q130" i="1"/>
  <c r="I130" i="1"/>
  <c r="F130" i="1"/>
  <c r="T129" i="1"/>
  <c r="S129" i="1"/>
  <c r="R129" i="1"/>
  <c r="Q129" i="1"/>
  <c r="I129" i="1"/>
  <c r="F129" i="1"/>
  <c r="T128" i="1"/>
  <c r="S128" i="1"/>
  <c r="R128" i="1"/>
  <c r="Q128" i="1"/>
  <c r="I128" i="1"/>
  <c r="F128" i="1"/>
  <c r="T127" i="1"/>
  <c r="S127" i="1"/>
  <c r="R127" i="1"/>
  <c r="Q127" i="1"/>
  <c r="I127" i="1"/>
  <c r="F127" i="1"/>
  <c r="T126" i="1"/>
  <c r="S126" i="1"/>
  <c r="R126" i="1"/>
  <c r="Q126" i="1"/>
  <c r="I126" i="1"/>
  <c r="F126" i="1"/>
  <c r="T125" i="1"/>
  <c r="S125" i="1"/>
  <c r="R125" i="1"/>
  <c r="Q125" i="1"/>
  <c r="I125" i="1"/>
  <c r="F125" i="1"/>
  <c r="T124" i="1"/>
  <c r="S124" i="1"/>
  <c r="R124" i="1"/>
  <c r="Q124" i="1"/>
  <c r="I124" i="1"/>
  <c r="F124" i="1"/>
  <c r="T123" i="1"/>
  <c r="S123" i="1"/>
  <c r="R123" i="1"/>
  <c r="Q123" i="1"/>
  <c r="I123" i="1"/>
  <c r="F123" i="1"/>
  <c r="T122" i="1"/>
  <c r="S122" i="1"/>
  <c r="R122" i="1"/>
  <c r="Q122" i="1"/>
  <c r="I122" i="1"/>
  <c r="F122" i="1"/>
  <c r="T121" i="1"/>
  <c r="S121" i="1"/>
  <c r="R121" i="1"/>
  <c r="Q121" i="1"/>
  <c r="I121" i="1"/>
  <c r="F121" i="1"/>
  <c r="T120" i="1"/>
  <c r="S120" i="1"/>
  <c r="R120" i="1"/>
  <c r="Q120" i="1"/>
  <c r="I120" i="1"/>
  <c r="F120" i="1"/>
  <c r="T119" i="1"/>
  <c r="S119" i="1"/>
  <c r="R119" i="1"/>
  <c r="Q119" i="1"/>
  <c r="I119" i="1"/>
  <c r="F119" i="1"/>
  <c r="T118" i="1"/>
  <c r="S118" i="1"/>
  <c r="R118" i="1"/>
  <c r="Q118" i="1"/>
  <c r="I118" i="1"/>
  <c r="F118" i="1"/>
  <c r="T117" i="1"/>
  <c r="S117" i="1"/>
  <c r="R117" i="1"/>
  <c r="Q117" i="1"/>
  <c r="I117" i="1"/>
  <c r="F117" i="1"/>
  <c r="T116" i="1"/>
  <c r="S116" i="1"/>
  <c r="R116" i="1"/>
  <c r="Q116" i="1"/>
  <c r="I116" i="1"/>
  <c r="F116" i="1"/>
  <c r="T115" i="1"/>
  <c r="S115" i="1"/>
  <c r="R115" i="1"/>
  <c r="Q115" i="1"/>
  <c r="I115" i="1"/>
  <c r="F115" i="1"/>
  <c r="T114" i="1"/>
  <c r="S114" i="1"/>
  <c r="R114" i="1"/>
  <c r="Q114" i="1"/>
  <c r="I114" i="1"/>
  <c r="F114" i="1"/>
  <c r="T113" i="1"/>
  <c r="S113" i="1"/>
  <c r="R113" i="1"/>
  <c r="Q113" i="1"/>
  <c r="I113" i="1"/>
  <c r="F113" i="1"/>
  <c r="T112" i="1"/>
  <c r="S112" i="1"/>
  <c r="R112" i="1"/>
  <c r="Q112" i="1"/>
  <c r="I112" i="1"/>
  <c r="F112" i="1"/>
  <c r="T111" i="1"/>
  <c r="S111" i="1"/>
  <c r="R111" i="1"/>
  <c r="Q111" i="1"/>
  <c r="I111" i="1"/>
  <c r="F111" i="1"/>
  <c r="T110" i="1"/>
  <c r="S110" i="1"/>
  <c r="R110" i="1"/>
  <c r="Q110" i="1"/>
  <c r="I110" i="1"/>
  <c r="F110" i="1"/>
  <c r="T109" i="1"/>
  <c r="S109" i="1"/>
  <c r="R109" i="1"/>
  <c r="Q109" i="1"/>
  <c r="I109" i="1"/>
  <c r="F109" i="1"/>
  <c r="T108" i="1"/>
  <c r="S108" i="1"/>
  <c r="R108" i="1"/>
  <c r="Q108" i="1"/>
  <c r="I108" i="1"/>
  <c r="F108" i="1"/>
  <c r="T107" i="1"/>
  <c r="S107" i="1"/>
  <c r="R107" i="1"/>
  <c r="Q107" i="1"/>
  <c r="I107" i="1"/>
  <c r="F107" i="1"/>
  <c r="T106" i="1"/>
  <c r="S106" i="1"/>
  <c r="R106" i="1"/>
  <c r="Q106" i="1"/>
  <c r="I106" i="1"/>
  <c r="F106" i="1"/>
  <c r="T105" i="1"/>
  <c r="S105" i="1"/>
  <c r="R105" i="1"/>
  <c r="Q105" i="1"/>
  <c r="I105" i="1"/>
  <c r="F105" i="1"/>
  <c r="T104" i="1"/>
  <c r="S104" i="1"/>
  <c r="R104" i="1"/>
  <c r="Q104" i="1"/>
  <c r="I104" i="1"/>
  <c r="F104" i="1"/>
  <c r="T103" i="1"/>
  <c r="S103" i="1"/>
  <c r="R103" i="1"/>
  <c r="Q103" i="1"/>
  <c r="I103" i="1"/>
  <c r="F103" i="1"/>
  <c r="T102" i="1"/>
  <c r="S102" i="1"/>
  <c r="R102" i="1"/>
  <c r="Q102" i="1"/>
  <c r="I102" i="1"/>
  <c r="F102" i="1"/>
  <c r="T101" i="1"/>
  <c r="S101" i="1"/>
  <c r="R101" i="1"/>
  <c r="Q101" i="1"/>
  <c r="I101" i="1"/>
  <c r="F101" i="1"/>
  <c r="T100" i="1"/>
  <c r="S100" i="1"/>
  <c r="R100" i="1"/>
  <c r="Q100" i="1"/>
  <c r="I100" i="1"/>
  <c r="F100" i="1"/>
  <c r="T99" i="1"/>
  <c r="S99" i="1"/>
  <c r="R99" i="1"/>
  <c r="Q99" i="1"/>
  <c r="I99" i="1"/>
  <c r="F99" i="1"/>
  <c r="T98" i="1"/>
  <c r="S98" i="1"/>
  <c r="R98" i="1"/>
  <c r="Q98" i="1"/>
  <c r="I98" i="1"/>
  <c r="F98" i="1"/>
  <c r="T97" i="1"/>
  <c r="S97" i="1"/>
  <c r="R97" i="1"/>
  <c r="Q97" i="1"/>
  <c r="I97" i="1"/>
  <c r="F97" i="1"/>
  <c r="T96" i="1"/>
  <c r="S96" i="1"/>
  <c r="R96" i="1"/>
  <c r="Q96" i="1"/>
  <c r="I96" i="1"/>
  <c r="F96" i="1"/>
  <c r="T95" i="1"/>
  <c r="S95" i="1"/>
  <c r="R95" i="1"/>
  <c r="Q95" i="1"/>
  <c r="I95" i="1"/>
  <c r="F95" i="1"/>
  <c r="T94" i="1"/>
  <c r="S94" i="1"/>
  <c r="R94" i="1"/>
  <c r="Q94" i="1"/>
  <c r="I94" i="1"/>
  <c r="F94" i="1"/>
  <c r="T93" i="1"/>
  <c r="S93" i="1"/>
  <c r="R93" i="1"/>
  <c r="Q93" i="1"/>
  <c r="I93" i="1"/>
  <c r="F93" i="1"/>
  <c r="T92" i="1"/>
  <c r="S92" i="1"/>
  <c r="R92" i="1"/>
  <c r="Q92" i="1"/>
  <c r="I92" i="1"/>
  <c r="F92" i="1"/>
  <c r="T91" i="1"/>
  <c r="S91" i="1"/>
  <c r="R91" i="1"/>
  <c r="Q91" i="1"/>
  <c r="I91" i="1"/>
  <c r="F91" i="1"/>
  <c r="T90" i="1"/>
  <c r="S90" i="1"/>
  <c r="R90" i="1"/>
  <c r="Q90" i="1"/>
  <c r="I90" i="1"/>
  <c r="F90" i="1"/>
  <c r="T89" i="1"/>
  <c r="S89" i="1"/>
  <c r="R89" i="1"/>
  <c r="Q89" i="1"/>
  <c r="I89" i="1"/>
  <c r="F89" i="1"/>
  <c r="T88" i="1"/>
  <c r="S88" i="1"/>
  <c r="R88" i="1"/>
  <c r="Q88" i="1"/>
  <c r="I88" i="1"/>
  <c r="F88" i="1"/>
  <c r="T87" i="1"/>
  <c r="S87" i="1"/>
  <c r="R87" i="1"/>
  <c r="Q87" i="1"/>
  <c r="I87" i="1"/>
  <c r="F87" i="1"/>
  <c r="T86" i="1"/>
  <c r="S86" i="1"/>
  <c r="R86" i="1"/>
  <c r="Q86" i="1"/>
  <c r="I86" i="1"/>
  <c r="F86" i="1"/>
  <c r="T85" i="1"/>
  <c r="S85" i="1"/>
  <c r="R85" i="1"/>
  <c r="Q85" i="1"/>
  <c r="I85" i="1"/>
  <c r="F85" i="1"/>
  <c r="T84" i="1"/>
  <c r="S84" i="1"/>
  <c r="R84" i="1"/>
  <c r="Q84" i="1"/>
  <c r="I84" i="1"/>
  <c r="F84" i="1"/>
  <c r="T83" i="1"/>
  <c r="S83" i="1"/>
  <c r="R83" i="1"/>
  <c r="Q83" i="1"/>
  <c r="I83" i="1"/>
  <c r="F83" i="1"/>
  <c r="T82" i="1"/>
  <c r="S82" i="1"/>
  <c r="R82" i="1"/>
  <c r="Q82" i="1"/>
  <c r="I82" i="1"/>
  <c r="F82" i="1"/>
  <c r="T81" i="1"/>
  <c r="S81" i="1"/>
  <c r="R81" i="1"/>
  <c r="Q81" i="1"/>
  <c r="I81" i="1"/>
  <c r="F81" i="1"/>
  <c r="T80" i="1"/>
  <c r="S80" i="1"/>
  <c r="R80" i="1"/>
  <c r="Q80" i="1"/>
  <c r="I80" i="1"/>
  <c r="F80" i="1"/>
  <c r="T79" i="1"/>
  <c r="S79" i="1"/>
  <c r="R79" i="1"/>
  <c r="Q79" i="1"/>
  <c r="I79" i="1"/>
  <c r="F79" i="1"/>
  <c r="T78" i="1"/>
  <c r="S78" i="1"/>
  <c r="R78" i="1"/>
  <c r="Q78" i="1"/>
  <c r="I78" i="1"/>
  <c r="F78" i="1"/>
  <c r="T77" i="1"/>
  <c r="S77" i="1"/>
  <c r="R77" i="1"/>
  <c r="Q77" i="1"/>
  <c r="I77" i="1"/>
  <c r="F77" i="1"/>
  <c r="T76" i="1"/>
  <c r="S76" i="1"/>
  <c r="R76" i="1"/>
  <c r="Q76" i="1"/>
  <c r="I76" i="1"/>
  <c r="F76" i="1"/>
  <c r="T75" i="1"/>
  <c r="S75" i="1"/>
  <c r="R75" i="1"/>
  <c r="Q75" i="1"/>
  <c r="I75" i="1"/>
  <c r="F75" i="1"/>
  <c r="T74" i="1"/>
  <c r="S74" i="1"/>
  <c r="R74" i="1"/>
  <c r="Q74" i="1"/>
  <c r="I74" i="1"/>
  <c r="F74" i="1"/>
  <c r="T73" i="1"/>
  <c r="S73" i="1"/>
  <c r="R73" i="1"/>
  <c r="Q73" i="1"/>
  <c r="I73" i="1"/>
  <c r="F73" i="1"/>
  <c r="T72" i="1"/>
  <c r="S72" i="1"/>
  <c r="R72" i="1"/>
  <c r="Q72" i="1"/>
  <c r="I72" i="1"/>
  <c r="F72" i="1"/>
  <c r="T71" i="1"/>
  <c r="S71" i="1"/>
  <c r="R71" i="1"/>
  <c r="Q71" i="1"/>
  <c r="I71" i="1"/>
  <c r="F71" i="1"/>
  <c r="T70" i="1"/>
  <c r="S70" i="1"/>
  <c r="R70" i="1"/>
  <c r="Q70" i="1"/>
  <c r="I70" i="1"/>
  <c r="F70" i="1"/>
  <c r="T69" i="1"/>
  <c r="S69" i="1"/>
  <c r="R69" i="1"/>
  <c r="Q69" i="1"/>
  <c r="I69" i="1"/>
  <c r="F69" i="1"/>
  <c r="T68" i="1"/>
  <c r="S68" i="1"/>
  <c r="R68" i="1"/>
  <c r="Q68" i="1"/>
  <c r="I68" i="1"/>
  <c r="F68" i="1"/>
  <c r="T67" i="1"/>
  <c r="S67" i="1"/>
  <c r="R67" i="1"/>
  <c r="Q67" i="1"/>
  <c r="I67" i="1"/>
  <c r="F67" i="1"/>
  <c r="T66" i="1"/>
  <c r="S66" i="1"/>
  <c r="R66" i="1"/>
  <c r="Q66" i="1"/>
  <c r="I66" i="1"/>
  <c r="F66" i="1"/>
  <c r="T65" i="1"/>
  <c r="S65" i="1"/>
  <c r="R65" i="1"/>
  <c r="Q65" i="1"/>
  <c r="I65" i="1"/>
  <c r="F65" i="1"/>
  <c r="T64" i="1"/>
  <c r="S64" i="1"/>
  <c r="R64" i="1"/>
  <c r="Q64" i="1"/>
  <c r="I64" i="1"/>
  <c r="F64" i="1"/>
  <c r="T63" i="1"/>
  <c r="S63" i="1"/>
  <c r="R63" i="1"/>
  <c r="Q63" i="1"/>
  <c r="I63" i="1"/>
  <c r="F63" i="1"/>
  <c r="T62" i="1"/>
  <c r="S62" i="1"/>
  <c r="R62" i="1"/>
  <c r="Q62" i="1"/>
  <c r="I62" i="1"/>
  <c r="F62" i="1"/>
  <c r="T61" i="1"/>
  <c r="S61" i="1"/>
  <c r="R61" i="1"/>
  <c r="Q61" i="1"/>
  <c r="I61" i="1"/>
  <c r="F61" i="1"/>
  <c r="T60" i="1"/>
  <c r="S60" i="1"/>
  <c r="R60" i="1"/>
  <c r="Q60" i="1"/>
  <c r="I60" i="1"/>
  <c r="F60" i="1"/>
  <c r="T59" i="1"/>
  <c r="S59" i="1"/>
  <c r="R59" i="1"/>
  <c r="Q59" i="1"/>
  <c r="I59" i="1"/>
  <c r="F59" i="1"/>
  <c r="T58" i="1"/>
  <c r="S58" i="1"/>
  <c r="R58" i="1"/>
  <c r="Q58" i="1"/>
  <c r="I58" i="1"/>
  <c r="F58" i="1"/>
  <c r="T57" i="1"/>
  <c r="S57" i="1"/>
  <c r="R57" i="1"/>
  <c r="Q57" i="1"/>
  <c r="I57" i="1"/>
  <c r="F57" i="1"/>
  <c r="T56" i="1"/>
  <c r="S56" i="1"/>
  <c r="R56" i="1"/>
  <c r="Q56" i="1"/>
  <c r="I56" i="1"/>
  <c r="F56" i="1"/>
  <c r="T55" i="1"/>
  <c r="S55" i="1"/>
  <c r="R55" i="1"/>
  <c r="Q55" i="1"/>
  <c r="I55" i="1"/>
  <c r="F55" i="1"/>
  <c r="T54" i="1"/>
  <c r="S54" i="1"/>
  <c r="R54" i="1"/>
  <c r="Q54" i="1"/>
  <c r="I54" i="1"/>
  <c r="F54" i="1"/>
  <c r="T53" i="1"/>
  <c r="S53" i="1"/>
  <c r="R53" i="1"/>
  <c r="Q53" i="1"/>
  <c r="I53" i="1"/>
  <c r="F53" i="1"/>
  <c r="T52" i="1"/>
  <c r="S52" i="1"/>
  <c r="R52" i="1"/>
  <c r="Q52" i="1"/>
  <c r="I52" i="1"/>
  <c r="F52" i="1"/>
  <c r="T51" i="1"/>
  <c r="S51" i="1"/>
  <c r="R51" i="1"/>
  <c r="Q51" i="1"/>
  <c r="I51" i="1"/>
  <c r="F51" i="1"/>
  <c r="T50" i="1"/>
  <c r="S50" i="1"/>
  <c r="R50" i="1"/>
  <c r="Q50" i="1"/>
  <c r="I50" i="1"/>
  <c r="F50" i="1"/>
  <c r="T49" i="1"/>
  <c r="S49" i="1"/>
  <c r="R49" i="1"/>
  <c r="Q49" i="1"/>
  <c r="I49" i="1"/>
  <c r="F49" i="1"/>
  <c r="T48" i="1"/>
  <c r="S48" i="1"/>
  <c r="R48" i="1"/>
  <c r="Q48" i="1"/>
  <c r="I48" i="1"/>
  <c r="F48" i="1"/>
  <c r="T47" i="1"/>
  <c r="S47" i="1"/>
  <c r="R47" i="1"/>
  <c r="Q47" i="1"/>
  <c r="I47" i="1"/>
  <c r="F47" i="1"/>
  <c r="T46" i="1"/>
  <c r="S46" i="1"/>
  <c r="R46" i="1"/>
  <c r="Q46" i="1"/>
  <c r="I46" i="1"/>
  <c r="F46" i="1"/>
  <c r="T45" i="1"/>
  <c r="S45" i="1"/>
  <c r="R45" i="1"/>
  <c r="Q45" i="1"/>
  <c r="I45" i="1"/>
  <c r="F45" i="1"/>
  <c r="T44" i="1"/>
  <c r="S44" i="1"/>
  <c r="R44" i="1"/>
  <c r="Q44" i="1"/>
  <c r="I44" i="1"/>
  <c r="F44" i="1"/>
  <c r="T43" i="1"/>
  <c r="S43" i="1"/>
  <c r="R43" i="1"/>
  <c r="Q43" i="1"/>
  <c r="I43" i="1"/>
  <c r="F43" i="1"/>
  <c r="T42" i="1"/>
  <c r="S42" i="1"/>
  <c r="R42" i="1"/>
  <c r="Q42" i="1"/>
  <c r="I42" i="1"/>
  <c r="F42" i="1"/>
  <c r="T41" i="1"/>
  <c r="S41" i="1"/>
  <c r="R41" i="1"/>
  <c r="Q41" i="1"/>
  <c r="I41" i="1"/>
  <c r="F41" i="1"/>
  <c r="T40" i="1"/>
  <c r="S40" i="1"/>
  <c r="R40" i="1"/>
  <c r="Q40" i="1"/>
  <c r="I40" i="1"/>
  <c r="F40" i="1"/>
  <c r="T39" i="1"/>
  <c r="S39" i="1"/>
  <c r="R39" i="1"/>
  <c r="Q39" i="1"/>
  <c r="I39" i="1"/>
  <c r="F39" i="1"/>
  <c r="T38" i="1"/>
  <c r="S38" i="1"/>
  <c r="R38" i="1"/>
  <c r="Q38" i="1"/>
  <c r="I38" i="1"/>
  <c r="F38" i="1"/>
  <c r="T37" i="1"/>
  <c r="S37" i="1"/>
  <c r="R37" i="1"/>
  <c r="Q37" i="1"/>
  <c r="I37" i="1"/>
  <c r="F37" i="1"/>
  <c r="T36" i="1"/>
  <c r="S36" i="1"/>
  <c r="R36" i="1"/>
  <c r="Q36" i="1"/>
  <c r="I36" i="1"/>
  <c r="F36" i="1"/>
  <c r="T35" i="1"/>
  <c r="S35" i="1"/>
  <c r="R35" i="1"/>
  <c r="Q35" i="1"/>
  <c r="I35" i="1"/>
  <c r="F35" i="1"/>
  <c r="T34" i="1"/>
  <c r="S34" i="1"/>
  <c r="R34" i="1"/>
  <c r="Q34" i="1"/>
  <c r="I34" i="1"/>
  <c r="F34" i="1"/>
  <c r="T33" i="1"/>
  <c r="S33" i="1"/>
  <c r="R33" i="1"/>
  <c r="Q33" i="1"/>
  <c r="I33" i="1"/>
  <c r="F33" i="1"/>
  <c r="T32" i="1"/>
  <c r="S32" i="1"/>
  <c r="R32" i="1"/>
  <c r="Q32" i="1"/>
  <c r="I32" i="1"/>
  <c r="F32" i="1"/>
  <c r="T31" i="1"/>
  <c r="S31" i="1"/>
  <c r="R31" i="1"/>
  <c r="Q31" i="1"/>
  <c r="I31" i="1"/>
  <c r="F31" i="1"/>
  <c r="T30" i="1"/>
  <c r="S30" i="1"/>
  <c r="R30" i="1"/>
  <c r="Q30" i="1"/>
  <c r="I30" i="1"/>
  <c r="F30" i="1"/>
  <c r="T29" i="1"/>
  <c r="S29" i="1"/>
  <c r="R29" i="1"/>
  <c r="Q29" i="1"/>
  <c r="I29" i="1"/>
  <c r="F29" i="1"/>
  <c r="T28" i="1"/>
  <c r="S28" i="1"/>
  <c r="R28" i="1"/>
  <c r="Q28" i="1"/>
  <c r="I28" i="1"/>
  <c r="F28" i="1"/>
  <c r="T27" i="1"/>
  <c r="S27" i="1"/>
  <c r="R27" i="1"/>
  <c r="Q27" i="1"/>
  <c r="I27" i="1"/>
  <c r="F27" i="1"/>
  <c r="T26" i="1"/>
  <c r="S26" i="1"/>
  <c r="R26" i="1"/>
  <c r="Q26" i="1"/>
  <c r="I26" i="1"/>
  <c r="F26" i="1"/>
  <c r="T25" i="1"/>
  <c r="S25" i="1"/>
  <c r="R25" i="1"/>
  <c r="Q25" i="1"/>
  <c r="I25" i="1"/>
  <c r="F25" i="1"/>
  <c r="T24" i="1"/>
  <c r="S24" i="1"/>
  <c r="R24" i="1"/>
  <c r="Q24" i="1"/>
  <c r="I24" i="1"/>
  <c r="F24" i="1"/>
  <c r="T23" i="1"/>
  <c r="S23" i="1"/>
  <c r="R23" i="1"/>
  <c r="Q23" i="1"/>
  <c r="I23" i="1"/>
  <c r="F23" i="1"/>
  <c r="T22" i="1"/>
  <c r="S22" i="1"/>
  <c r="R22" i="1"/>
  <c r="Q22" i="1"/>
  <c r="I22" i="1"/>
  <c r="F22" i="1"/>
  <c r="T21" i="1"/>
  <c r="S21" i="1"/>
  <c r="R21" i="1"/>
  <c r="Q21" i="1"/>
  <c r="I21" i="1"/>
  <c r="F21" i="1"/>
  <c r="T20" i="1"/>
  <c r="S20" i="1"/>
  <c r="R20" i="1"/>
  <c r="Q20" i="1"/>
  <c r="I20" i="1"/>
  <c r="F20" i="1"/>
  <c r="T19" i="1"/>
  <c r="S19" i="1"/>
  <c r="R19" i="1"/>
  <c r="Q19" i="1"/>
  <c r="I19" i="1"/>
  <c r="F19" i="1"/>
  <c r="T18" i="1"/>
  <c r="S18" i="1"/>
  <c r="R18" i="1"/>
  <c r="Q18" i="1"/>
  <c r="I18" i="1"/>
  <c r="F18" i="1"/>
  <c r="T17" i="1"/>
  <c r="S17" i="1"/>
  <c r="R17" i="1"/>
  <c r="Q17" i="1"/>
  <c r="I17" i="1"/>
  <c r="F17" i="1"/>
  <c r="T16" i="1"/>
  <c r="S16" i="1"/>
  <c r="R16" i="1"/>
  <c r="Q16" i="1"/>
  <c r="I16" i="1"/>
  <c r="F16" i="1"/>
  <c r="T15" i="1"/>
  <c r="S15" i="1"/>
  <c r="R15" i="1"/>
  <c r="Q15" i="1"/>
  <c r="I15" i="1"/>
  <c r="F15" i="1"/>
  <c r="T14" i="1"/>
  <c r="S14" i="1"/>
  <c r="R14" i="1"/>
  <c r="Q14" i="1"/>
  <c r="I14" i="1"/>
  <c r="F14" i="1"/>
  <c r="T13" i="1"/>
  <c r="S13" i="1"/>
  <c r="R13" i="1"/>
  <c r="Q13" i="1"/>
  <c r="I13" i="1"/>
  <c r="F13" i="1"/>
  <c r="T12" i="1"/>
  <c r="S12" i="1"/>
  <c r="R12" i="1"/>
  <c r="Q12" i="1"/>
  <c r="I12" i="1"/>
  <c r="F12" i="1"/>
  <c r="T11" i="1"/>
  <c r="S11" i="1"/>
  <c r="R11" i="1"/>
  <c r="Q11" i="1"/>
  <c r="I11" i="1"/>
  <c r="F11" i="1"/>
  <c r="T10" i="1"/>
  <c r="S10" i="1"/>
  <c r="R10" i="1"/>
  <c r="Q10" i="1"/>
  <c r="I10" i="1"/>
  <c r="F10" i="1"/>
  <c r="T9" i="1"/>
  <c r="S9" i="1"/>
  <c r="R9" i="1"/>
  <c r="Q9" i="1"/>
  <c r="I9" i="1"/>
  <c r="F9" i="1"/>
  <c r="T8" i="1"/>
  <c r="S8" i="1"/>
  <c r="R8" i="1"/>
  <c r="Q8" i="1"/>
  <c r="I8" i="1"/>
  <c r="F8" i="1"/>
  <c r="T7" i="1"/>
  <c r="S7" i="1"/>
  <c r="R7" i="1"/>
  <c r="Q7" i="1"/>
  <c r="I7" i="1"/>
  <c r="F7" i="1"/>
  <c r="T6" i="1"/>
  <c r="S6" i="1"/>
  <c r="R6" i="1"/>
  <c r="Q6" i="1"/>
  <c r="I6" i="1"/>
  <c r="F6" i="1"/>
  <c r="T5" i="1"/>
  <c r="S5" i="1"/>
  <c r="R5" i="1"/>
  <c r="Q5" i="1"/>
  <c r="I5" i="1"/>
  <c r="F5" i="1"/>
  <c r="T4" i="1"/>
  <c r="S4" i="1"/>
  <c r="R4" i="1"/>
  <c r="Q4" i="1"/>
  <c r="I4" i="1"/>
  <c r="F4" i="1"/>
  <c r="T3" i="1"/>
  <c r="S3" i="1"/>
  <c r="R3" i="1"/>
  <c r="Q3" i="1"/>
  <c r="I3" i="1"/>
  <c r="F3" i="1"/>
  <c r="T2" i="1"/>
  <c r="S2" i="1"/>
  <c r="R2" i="1"/>
  <c r="Q2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<sst xmlns="http://schemas.openxmlformats.org/spreadsheetml/2006/main" count="6136" uniqueCount="2110">
  <si>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</si>
  <si>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</si>
  <si>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</si>
  <si>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</si>
  <si>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</si>
  <si>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</si>
  <si>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</si>
  <si>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</si>
  <si>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</si>
  <si>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</si>
  <si>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</si>
  <si>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</si>
  <si>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</si>
  <si>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</si>
  <si>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</si>
  <si>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</si>
  <si>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</si>
  <si>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</si>
  <si>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</si>
  <si>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</si>
  <si>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</si>
  <si>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</si>
  <si>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</si>
  <si>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</si>
  <si>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</si>
  <si>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</si>
  <si>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</si>
  <si>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</si>
  <si>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</si>
  <si>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</si>
  <si>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</si>
  <si>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</si>
  <si>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</si>
  <si>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</si>
  <si>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</si>
  <si>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</si>
  <si>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</si>
  <si>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</si>
  <si>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</si>
  <si>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</si>
  <si>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</si>
  <si>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</si>
  <si>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</si>
  <si>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</si>
  <si>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</si>
  <si>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</si>
  <si>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</si>
  <si>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</si>
  <si>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</si>
  <si>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</si>
  <si>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</si>
  <si>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</si>
  <si>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</si>
  <si>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</si>
  <si>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</si>
  <si>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</si>
  <si>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</si>
  <si>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</si>
  <si>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</si>
  <si>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</si>
  <si>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</si>
  <si>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</si>
  <si>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</si>
  <si>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</si>
  <si>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</si>
  <si>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</si>
  <si>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</si>
  <si>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</si>
  <si>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</si>
  <si>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</si>
  <si>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</si>
  <si>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</si>
  <si>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</si>
  <si>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</si>
  <si>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</si>
  <si>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</si>
  <si>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</si>
  <si>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</si>
  <si>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</si>
  <si>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</si>
  <si>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</si>
  <si>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</si>
  <si>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</si>
  <si>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</si>
  <si>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</si>
  <si>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</si>
  <si>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</si>
  <si>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</si>
  <si>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</si>
  <si>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</si>
  <si>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</si>
  <si>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</si>
  <si>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</si>
  <si>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</si>
  <si>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</si>
  <si>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</si>
  <si>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</si>
  <si>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</si>
  <si>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</si>
  <si>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</si>
  <si>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</si>
  <si>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</si>
  <si>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</si>
  <si>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</si>
  <si>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</si>
  <si>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</si>
  <si>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</si>
  <si>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</si>
  <si>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</si>
  <si>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</si>
  <si>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</si>
  <si>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</si>
  <si>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</si>
  <si>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</si>
  <si>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</si>
  <si>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</si>
  <si>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</si>
  <si>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</si>
  <si>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</si>
  <si>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</si>
  <si>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</si>
  <si>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</si>
  <si>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</si>
  <si>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</si>
  <si>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</si>
  <si>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</si>
  <si>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</si>
  <si>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</si>
  <si>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</si>
  <si>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</si>
  <si>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</si>
  <si>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</si>
  <si>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</si>
  <si>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</si>
  <si>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</si>
  <si>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</si>
  <si>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</si>
  <si>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</si>
  <si>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</si>
  <si>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</si>
  <si>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</si>
  <si>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</si>
  <si>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</si>
  <si>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</si>
  <si>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</si>
  <si>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</si>
  <si>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</si>
  <si>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</si>
  <si>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</si>
  <si>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</si>
  <si>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</si>
  <si>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</si>
  <si>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</si>
  <si>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</si>
  <si>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</si>
  <si>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</si>
  <si>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</si>
  <si>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</si>
  <si>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</si>
  <si>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</si>
  <si>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</si>
  <si>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</si>
  <si>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</si>
  <si>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</si>
  <si>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</si>
  <si>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</si>
  <si>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</si>
  <si>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</si>
  <si>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</si>
  <si>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</si>
  <si>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</si>
  <si>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</si>
  <si>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</si>
  <si>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</si>
  <si>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</si>
  <si>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</si>
  <si>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</si>
  <si>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</si>
  <si>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</si>
  <si>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</si>
  <si>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</si>
  <si>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</si>
  <si>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</si>
  <si>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</si>
  <si>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</si>
  <si>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</si>
  <si>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</si>
  <si>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</si>
  <si>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</si>
  <si>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</si>
  <si>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</si>
  <si>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</si>
  <si>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</si>
  <si>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</si>
  <si>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</si>
  <si>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</si>
  <si>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</si>
  <si>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</si>
  <si>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</si>
  <si>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</si>
  <si>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</si>
  <si>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</si>
  <si>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</si>
  <si>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</si>
  <si>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</si>
  <si>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</si>
  <si>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</si>
  <si>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</si>
  <si>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</si>
  <si>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</si>
  <si>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</si>
  <si>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</si>
  <si>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</si>
  <si>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</si>
  <si>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</si>
  <si>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</si>
  <si>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</si>
  <si>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</si>
  <si>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</si>
  <si>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</si>
  <si>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</si>
  <si>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</si>
  <si>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</si>
  <si>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</si>
  <si>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</si>
  <si>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</si>
  <si>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</si>
  <si>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</si>
  <si>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</si>
  <si>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</si>
  <si>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</si>
  <si>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</si>
  <si>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</si>
  <si>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</si>
  <si>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</si>
  <si>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</si>
  <si>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</si>
  <si>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</si>
  <si>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</si>
  <si>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</si>
  <si>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</si>
  <si>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</si>
  <si>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</si>
  <si>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</si>
  <si>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</si>
  <si>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</si>
  <si>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</si>
  <si>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</si>
  <si>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</si>
  <si>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</si>
  <si>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</si>
  <si>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</si>
  <si>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</si>
  <si>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</si>
  <si>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</si>
  <si>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</si>
  <si>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</si>
  <si>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</si>
  <si>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</si>
  <si>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</si>
  <si>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</si>
  <si>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</si>
  <si>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</si>
  <si>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</si>
  <si>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</si>
  <si>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</si>
  <si>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</si>
  <si>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</si>
  <si>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</si>
  <si>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</si>
  <si>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</si>
  <si>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</si>
  <si>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</si>
  <si>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</si>
  <si>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</si>
  <si>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</si>
  <si>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</si>
  <si>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</si>
  <si>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</si>
  <si>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</si>
  <si>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</si>
  <si>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</si>
  <si>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</si>
  <si>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</si>
  <si>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</si>
  <si>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</si>
  <si>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</si>
  <si>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</si>
  <si>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</si>
  <si>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</si>
  <si>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</si>
  <si>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</si>
  <si>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</si>
  <si>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</si>
  <si>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</si>
  <si>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</si>
  <si>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</si>
  <si>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</si>
  <si>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</si>
  <si>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</si>
  <si>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</si>
  <si>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</si>
  <si>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</si>
  <si>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</si>
  <si>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</si>
  <si>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</si>
  <si>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</si>
  <si>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</si>
  <si>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</si>
  <si>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</si>
  <si>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</si>
  <si>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</si>
  <si>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</si>
  <si>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</si>
  <si>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</si>
  <si>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</si>
  <si>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</si>
  <si>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</si>
  <si>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</si>
  <si>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</si>
  <si>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</si>
  <si>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</si>
  <si>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</si>
  <si>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</si>
  <si>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</si>
  <si>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</si>
  <si>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</si>
  <si>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</si>
  <si>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</si>
  <si>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</si>
  <si>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</si>
  <si>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</si>
  <si>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</si>
  <si>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</si>
  <si>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</si>
  <si>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</si>
  <si>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</si>
  <si>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</si>
  <si>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</si>
  <si>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</si>
  <si>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</si>
  <si>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</si>
  <si>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</si>
  <si>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</si>
  <si>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</si>
  <si>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</si>
  <si>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</si>
  <si>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</si>
  <si>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</si>
  <si>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</si>
  <si>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</si>
  <si>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</si>
  <si>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</si>
  <si>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</si>
  <si>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</si>
  <si>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</si>
  <si>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</si>
  <si>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</si>
  <si>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</si>
  <si>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</si>
  <si>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</si>
  <si>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</si>
  <si>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</si>
  <si>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</si>
  <si>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</si>
  <si>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</si>
  <si>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</si>
  <si>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</si>
  <si>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</si>
  <si>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</si>
  <si>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</si>
  <si>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</si>
  <si>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</si>
  <si>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</si>
  <si>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</si>
  <si>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</si>
  <si>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</si>
  <si>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</si>
  <si>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</si>
  <si>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</si>
  <si>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</si>
  <si>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</si>
  <si>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</si>
  <si>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</si>
  <si>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</si>
  <si>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</si>
  <si>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</si>
  <si>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</si>
  <si>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</si>
  <si>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</si>
  <si>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</si>
  <si>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</si>
  <si>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</si>
  <si>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</si>
  <si>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</si>
  <si>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</si>
  <si>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</si>
  <si>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</si>
  <si>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</si>
  <si>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</si>
  <si>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</si>
  <si>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</si>
  <si>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</si>
  <si>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</si>
  <si>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</si>
  <si>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</si>
  <si>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</si>
  <si>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</si>
  <si>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</si>
  <si>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</si>
  <si>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</si>
  <si>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</si>
  <si>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</si>
  <si>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</si>
  <si>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</si>
  <si>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</si>
  <si>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</si>
  <si>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</si>
  <si>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</si>
  <si>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</si>
  <si>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</si>
  <si>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</si>
  <si>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</si>
  <si>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</si>
  <si>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</si>
  <si>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</si>
  <si>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</si>
  <si>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</si>
  <si>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</si>
  <si>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</si>
  <si>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</si>
  <si>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</si>
  <si>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</si>
  <si>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</si>
  <si>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</si>
  <si>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</si>
  <si>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</si>
  <si>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</si>
  <si>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</si>
  <si>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</si>
  <si>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</si>
  <si>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</si>
  <si>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</si>
  <si>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</si>
  <si>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</si>
  <si>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</si>
  <si>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</si>
  <si>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</si>
  <si>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</si>
  <si>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</si>
  <si>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</si>
  <si>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</si>
  <si>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</si>
  <si>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</si>
  <si>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</si>
  <si>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</si>
  <si>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</si>
  <si>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</si>
  <si>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</si>
  <si>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</si>
  <si>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</si>
  <si>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</si>
  <si>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</si>
  <si>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</si>
  <si>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</si>
  <si>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</si>
  <si>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</si>
  <si>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</si>
  <si>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</si>
  <si>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</si>
  <si>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</si>
  <si>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</si>
  <si>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</si>
  <si>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</si>
  <si>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</si>
  <si>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</si>
  <si>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</si>
  <si>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</si>
  <si>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</si>
  <si>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</si>
  <si>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</si>
  <si>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</si>
  <si>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</si>
  <si>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</si>
  <si>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</si>
  <si>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</si>
  <si>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</si>
  <si>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</si>
  <si>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</si>
  <si>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</si>
  <si>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</si>
  <si>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</si>
  <si>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</si>
  <si>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</si>
  <si>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</si>
  <si>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</si>
  <si>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</si>
  <si>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</si>
  <si>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</si>
  <si>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</si>
  <si>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</si>
  <si>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</si>
  <si>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</si>
  <si>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</si>
  <si>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</si>
  <si>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</si>
  <si>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</si>
  <si>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</si>
  <si>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</si>
  <si>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</si>
  <si>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</si>
  <si>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</si>
  <si>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</si>
  <si>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</si>
  <si>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</si>
  <si>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</si>
  <si>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</si>
  <si>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</si>
  <si>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</si>
  <si>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</si>
  <si>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</si>
  <si>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</si>
  <si>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</si>
  <si>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</si>
  <si>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</si>
  <si>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</si>
  <si>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</si>
  <si>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</si>
  <si>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</si>
  <si>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</si>
  <si>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</si>
  <si>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</si>
  <si>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</si>
  <si>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</si>
  <si>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</si>
  <si>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</si>
  <si>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</si>
  <si>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</si>
  <si>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</si>
  <si>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</si>
  <si>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</si>
  <si>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</si>
  <si>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</si>
  <si>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</si>
  <si>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</si>
  <si>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</si>
  <si>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</si>
  <si>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</si>
  <si>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</si>
  <si>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</si>
  <si>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</si>
  <si>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</si>
  <si>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</si>
  <si>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</si>
  <si>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</si>
  <si>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</si>
  <si>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</si>
  <si>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</si>
  <si>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</si>
  <si>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</si>
  <si>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</si>
  <si>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</si>
  <si>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</si>
  <si>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</si>
  <si>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</si>
  <si>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</si>
  <si>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</si>
  <si>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</si>
  <si>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</si>
  <si>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</si>
  <si>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</si>
  <si>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</si>
  <si>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</si>
  <si>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</si>
  <si>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</si>
  <si>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</si>
  <si>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</si>
  <si>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</si>
  <si>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</si>
  <si>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</si>
  <si>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</si>
  <si>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</si>
  <si>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</si>
  <si>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</si>
  <si>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</si>
  <si>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</si>
  <si>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</si>
  <si>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</si>
  <si>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</si>
  <si>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</si>
  <si>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</si>
  <si>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</si>
  <si>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</si>
  <si>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</si>
  <si>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</si>
  <si>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</si>
  <si>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</si>
  <si>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</si>
  <si>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</si>
  <si>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</si>
  <si>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</si>
  <si>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</si>
  <si>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</si>
  <si>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</si>
  <si>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</si>
  <si>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</si>
  <si>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</si>
  <si>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</si>
  <si>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</si>
  <si>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</si>
  <si>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</si>
  <si>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</si>
  <si>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</si>
  <si>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</si>
  <si>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</si>
  <si>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</si>
  <si>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</si>
  <si>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</si>
  <si>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</si>
  <si>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</si>
  <si>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</si>
  <si>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</si>
  <si>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</si>
  <si>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</si>
  <si>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</si>
  <si>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</si>
  <si>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</si>
  <si>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</si>
  <si>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</si>
  <si>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</si>
  <si>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</si>
  <si>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</si>
  <si>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</si>
  <si>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</si>
  <si>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</si>
  <si>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</si>
  <si>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</si>
  <si>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</si>
  <si>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</si>
  <si>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</si>
  <si>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</si>
  <si>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</si>
  <si>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</si>
  <si>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</si>
  <si>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</si>
  <si>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</si>
  <si>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</si>
  <si>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</si>
  <si>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</si>
  <si>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</si>
  <si>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</si>
  <si>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</si>
  <si>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</si>
  <si>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</si>
  <si>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</si>
  <si>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</si>
  <si>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</si>
  <si>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</si>
  <si>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</si>
  <si>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</si>
  <si>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</si>
  <si>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</si>
  <si>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</si>
  <si>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</si>
  <si>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</si>
  <si>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</si>
  <si>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</si>
  <si>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</si>
  <si>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</si>
  <si>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</si>
  <si>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</si>
  <si>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</si>
  <si>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</si>
  <si>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</si>
  <si>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</si>
  <si>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</si>
  <si>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</si>
  <si>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</si>
  <si>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</si>
  <si>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</si>
  <si>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</si>
  <si>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</si>
  <si>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</si>
  <si>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</si>
  <si>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</si>
  <si>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</si>
  <si>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</si>
  <si>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</si>
  <si>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</si>
  <si>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</si>
  <si>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</si>
  <si>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</si>
  <si>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</si>
  <si>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</si>
  <si>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</si>
  <si>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</si>
  <si>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</si>
  <si>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</si>
  <si>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</si>
  <si>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</si>
  <si>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</si>
  <si>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</si>
  <si>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</si>
  <si>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</si>
  <si>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</si>
  <si>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</si>
  <si>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</si>
  <si>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</si>
  <si>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</si>
  <si>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</si>
  <si>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</si>
  <si>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</si>
  <si>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</si>
  <si>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</si>
  <si>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</si>
  <si>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</si>
  <si>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</si>
  <si>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</si>
  <si>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</si>
  <si>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</si>
  <si>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</si>
  <si>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</si>
  <si>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</si>
  <si>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</si>
  <si>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</si>
  <si>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</si>
  <si>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</si>
  <si>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</si>
  <si>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</si>
  <si>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</si>
  <si>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</si>
  <si>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</si>
  <si>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</si>
  <si>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</si>
  <si>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</si>
  <si>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</si>
  <si>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</si>
  <si>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</si>
  <si>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</si>
  <si>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</si>
  <si>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</si>
  <si>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</si>
  <si>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</si>
  <si>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</si>
  <si>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</si>
  <si>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</si>
  <si>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</si>
  <si>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</si>
  <si>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</si>
  <si>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</si>
  <si>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</si>
  <si>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</si>
  <si>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</si>
  <si>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</si>
  <si>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</si>
  <si>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</si>
  <si>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</si>
  <si>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</si>
  <si>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</si>
  <si>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</si>
  <si>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</si>
  <si>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</si>
  <si>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</si>
  <si>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</si>
  <si>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</si>
  <si>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</si>
  <si>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</si>
  <si>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</si>
  <si>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</si>
  <si>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</si>
  <si>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</si>
  <si>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</si>
  <si>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</si>
  <si>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</si>
  <si>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</si>
  <si>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</si>
  <si>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</si>
  <si>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</si>
  <si>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</si>
  <si>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</si>
  <si>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</si>
  <si>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</si>
  <si>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</si>
  <si>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</si>
  <si>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</si>
  <si>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</si>
  <si>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</si>
  <si>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</si>
  <si>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</si>
  <si>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</si>
  <si>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</si>
  <si>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</si>
  <si>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</si>
  <si>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</si>
  <si>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</si>
  <si>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</si>
  <si>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</si>
  <si>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</si>
  <si>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</si>
  <si>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</si>
  <si>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</si>
  <si>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</si>
  <si>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</si>
  <si>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</si>
  <si>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</si>
  <si>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</si>
  <si>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</si>
  <si>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</si>
  <si>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</si>
  <si>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</si>
  <si>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</si>
  <si>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</si>
  <si>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</si>
  <si>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</si>
  <si>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</si>
  <si>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</si>
  <si>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</si>
  <si>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</si>
  <si>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</si>
  <si>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</si>
  <si>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</si>
  <si>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</si>
  <si>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</si>
  <si>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</si>
  <si>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</si>
  <si>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</si>
  <si>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</si>
  <si>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</si>
  <si>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</si>
  <si>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</si>
  <si>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</si>
  <si>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</si>
  <si>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</si>
  <si>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</si>
  <si>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</si>
  <si>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</si>
  <si>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</si>
  <si>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</si>
  <si>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</si>
  <si>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</si>
  <si>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</si>
  <si>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</si>
  <si>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</si>
  <si>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</si>
  <si>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</si>
  <si>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</si>
  <si>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</si>
  <si>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</si>
  <si>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</si>
  <si>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</si>
  <si>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</si>
  <si>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</si>
  <si>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</si>
  <si>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</si>
  <si>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</si>
  <si>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</si>
  <si>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</si>
  <si>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</si>
  <si>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</si>
  <si>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</si>
  <si>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</si>
  <si>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</si>
  <si>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</si>
  <si>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</si>
  <si>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</si>
  <si>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</si>
  <si>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</si>
  <si>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</si>
  <si>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</si>
  <si>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</si>
  <si>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</si>
  <si>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</si>
  <si>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</si>
  <si>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</si>
  <si>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</si>
  <si>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</si>
  <si>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</si>
  <si>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</si>
  <si>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</si>
  <si>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</si>
  <si>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</si>
  <si>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</si>
  <si>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</si>
  <si>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</si>
  <si>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</si>
  <si>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</si>
  <si>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</si>
  <si>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</si>
  <si>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</si>
  <si>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</si>
  <si>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</si>
  <si>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</si>
  <si>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</si>
  <si>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</si>
  <si>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</si>
  <si>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</si>
  <si>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</si>
  <si>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</si>
  <si>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</si>
  <si>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</si>
  <si>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</si>
  <si>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</si>
  <si>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</si>
  <si>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</si>
  <si>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</si>
  <si>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</si>
  <si>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</si>
  <si>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</si>
  <si>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</si>
  <si>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</si>
  <si>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</si>
  <si>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</si>
  <si>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</si>
  <si>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</si>
  <si>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</si>
  <si>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</si>
  <si>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</si>
  <si>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</si>
  <si>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</si>
  <si>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</si>
  <si>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</si>
  <si>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</si>
  <si>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</si>
  <si>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</si>
  <si>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</si>
  <si>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</si>
  <si>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</si>
  <si>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</si>
  <si>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</si>
  <si>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</si>
  <si>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</si>
  <si>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</si>
  <si>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</si>
  <si>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</si>
  <si>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</si>
  <si>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</si>
  <si>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</si>
  <si>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</si>
  <si>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</si>
  <si>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</si>
  <si>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</si>
  <si>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</si>
  <si>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</si>
  <si>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</si>
  <si>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</si>
  <si>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</si>
  <si>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</si>
  <si>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</si>
  <si>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</si>
  <si>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</si>
  <si>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</si>
  <si>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</si>
  <si>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</si>
  <si>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</si>
  <si>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</si>
  <si>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</si>
  <si>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</si>
  <si>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</si>
  <si>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</si>
  <si>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</si>
  <si>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</si>
  <si>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</si>
  <si>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</si>
  <si>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</si>
  <si>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</si>
  <si>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</si>
  <si>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</si>
  <si>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</si>
  <si>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</si>
  <si>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</si>
  <si>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</si>
  <si>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</si>
  <si>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</si>
  <si>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</si>
  <si>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</si>
  <si>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</si>
  <si>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</si>
  <si>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</si>
  <si>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</si>
  <si>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</si>
  <si>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</si>
  <si>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</si>
  <si>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</si>
  <si>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</si>
  <si>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</si>
  <si>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</si>
  <si>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</si>
  <si>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</si>
  <si>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</si>
  <si>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</si>
  <si>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</si>
  <si>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</si>
  <si>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</si>
  <si>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</si>
  <si>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</si>
  <si>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</si>
  <si>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</si>
  <si>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</si>
  <si>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</si>
  <si>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</si>
  <si>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</si>
  <si>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</si>
  <si>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</si>
  <si>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</si>
  <si>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</si>
  <si>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</si>
  <si>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</si>
  <si>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</si>
  <si>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</si>
  <si>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</si>
  <si>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</si>
  <si>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</si>
  <si>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</si>
  <si>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</si>
  <si>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</si>
  <si>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</si>
  <si>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</si>
  <si>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</si>
  <si>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</si>
  <si>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</si>
  <si>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</si>
  <si>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</si>
  <si>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</si>
  <si>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</si>
  <si>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</si>
  <si>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</si>
  <si>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</si>
  <si>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</si>
  <si>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</si>
  <si>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</si>
  <si>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</si>
  <si>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</si>
  <si>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</si>
  <si>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</si>
  <si>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</si>
  <si>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</si>
  <si>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</si>
  <si>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</si>
  <si>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</si>
  <si>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</si>
  <si>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</si>
  <si>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</si>
  <si>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</si>
  <si>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</si>
  <si>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</si>
  <si>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</si>
  <si>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</si>
  <si>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</si>
  <si>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</si>
  <si>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</si>
  <si>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</si>
  <si>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</si>
  <si>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</si>
  <si>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</si>
  <si>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</si>
  <si>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</si>
  <si>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</si>
  <si>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</si>
  <si>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</si>
  <si>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</si>
  <si>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</si>
  <si>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</si>
  <si>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</si>
  <si>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</si>
  <si>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</si>
  <si>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</si>
  <si>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</si>
  <si>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</si>
  <si>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</si>
  <si>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</si>
  <si>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</si>
  <si>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</si>
  <si>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</si>
  <si>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</si>
  <si>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</si>
  <si>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</si>
  <si>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</si>
  <si>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</si>
  <si>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</si>
  <si>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</si>
  <si>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</si>
  <si>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</si>
  <si>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</si>
  <si>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</si>
  <si>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</si>
  <si>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</si>
  <si>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</si>
  <si>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</si>
  <si>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</si>
  <si>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</si>
  <si>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</si>
  <si>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</si>
  <si>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</si>
  <si>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</si>
  <si>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</si>
  <si>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</si>
  <si>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</si>
  <si>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</si>
  <si>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</si>
  <si>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</si>
  <si>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</si>
  <si>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</si>
  <si>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</si>
  <si>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</si>
  <si>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</si>
  <si>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</si>
  <si>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</si>
  <si>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</si>
  <si>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</si>
  <si>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</si>
  <si>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</si>
  <si>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</si>
  <si>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</si>
  <si>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</si>
  <si>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</si>
  <si>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</si>
  <si>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</si>
  <si>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</si>
  <si>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</si>
  <si>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</si>
  <si>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</si>
  <si>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</si>
  <si>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</si>
  <si>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</si>
  <si>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</si>
  <si>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</si>
  <si>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</si>
  <si>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</si>
  <si>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</si>
  <si>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</si>
  <si>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</si>
  <si>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</si>
  <si>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</si>
  <si>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</si>
  <si>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</si>
  <si>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</si>
  <si>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</si>
  <si>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</si>
  <si>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</si>
  <si>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</si>
  <si>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</si>
  <si>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</si>
  <si>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</si>
  <si>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</si>
  <si>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</si>
  <si>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</si>
  <si>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</si>
  <si>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</si>
  <si>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</si>
  <si>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</si>
  <si>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</si>
  <si>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</si>
  <si>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</si>
  <si>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</si>
  <si>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</si>
  <si>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</si>
  <si>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</si>
  <si>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</si>
  <si>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</si>
  <si>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</si>
  <si>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</si>
  <si>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</si>
  <si>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</si>
  <si>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</si>
  <si>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</si>
  <si>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</si>
  <si>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</si>
  <si>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</si>
  <si>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</si>
  <si>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</si>
  <si>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</si>
  <si>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</si>
  <si>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</si>
  <si>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</si>
  <si>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</si>
  <si>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</si>
  <si>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</si>
  <si>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</si>
  <si>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</si>
  <si>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</si>
  <si>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</si>
  <si>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</si>
  <si>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</si>
  <si>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</si>
  <si>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</si>
  <si>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</si>
  <si>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</si>
  <si>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</si>
  <si>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</si>
  <si>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</si>
  <si>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</si>
  <si>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</si>
  <si>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</si>
  <si>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</si>
  <si>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</si>
  <si>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</si>
  <si>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</si>
  <si>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</si>
  <si>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</si>
  <si>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</si>
  <si>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</si>
  <si>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</si>
  <si>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</si>
  <si>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</si>
  <si>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</si>
  <si>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</si>
  <si>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</si>
  <si>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</si>
  <si>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</si>
  <si>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</si>
  <si>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</si>
  <si>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</si>
  <si>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</si>
  <si>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</si>
  <si>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</si>
  <si>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</si>
  <si>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</si>
  <si>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</si>
  <si>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</si>
  <si>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</si>
  <si>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</si>
  <si>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</si>
  <si>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</si>
  <si>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</si>
  <si>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</si>
  <si>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</si>
  <si>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</si>
  <si>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</si>
  <si>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</si>
  <si>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</si>
  <si>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</si>
  <si>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</si>
  <si>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</si>
  <si>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</si>
  <si>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</si>
  <si>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</si>
  <si>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</si>
  <si>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</si>
  <si>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</si>
  <si>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</si>
  <si>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</si>
  <si>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</si>
  <si>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</si>
  <si>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</si>
  <si>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</si>
  <si>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</si>
  <si>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</si>
  <si>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</si>
  <si>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</si>
  <si>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</si>
  <si>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</si>
  <si>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</si>
  <si>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</si>
  <si>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</si>
  <si>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</si>
  <si>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</si>
  <si>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</si>
  <si>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</si>
  <si>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</si>
  <si>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</si>
  <si>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</si>
  <si>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</si>
  <si>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</si>
  <si>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</si>
  <si>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</si>
  <si>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</si>
  <si>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</si>
  <si>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</si>
  <si>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</si>
  <si>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</si>
  <si>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</si>
  <si>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</si>
  <si>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</si>
  <si>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</si>
  <si>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</si>
  <si>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</si>
  <si>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</si>
  <si>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</si>
  <si>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</si>
  <si>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</si>
  <si>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</si>
  <si>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</si>
  <si>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</si>
  <si>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</si>
  <si>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</si>
  <si>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</si>
  <si>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</si>
  <si>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</si>
  <si>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</si>
  <si>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</si>
  <si>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</si>
  <si>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</si>
  <si>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</si>
  <si>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</si>
  <si>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</si>
  <si>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</si>
  <si>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</si>
  <si>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</si>
  <si>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</si>
  <si>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</si>
  <si>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</si>
  <si>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</si>
  <si>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</si>
  <si>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</si>
  <si>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</si>
  <si>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</si>
  <si>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</si>
  <si>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</si>
  <si>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</si>
  <si>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</si>
  <si>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</si>
  <si>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</si>
  <si>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</si>
  <si>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</si>
  <si>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</si>
  <si>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</si>
  <si>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</si>
  <si>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</si>
  <si>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</si>
  <si>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</si>
  <si>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</si>
  <si>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</si>
  <si>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</si>
  <si>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</si>
  <si>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</si>
  <si>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</si>
  <si>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</si>
  <si>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</si>
  <si>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</si>
  <si>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</si>
  <si>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</si>
  <si>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</si>
  <si>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</si>
  <si>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</si>
  <si>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</si>
  <si>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</si>
  <si>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</si>
  <si>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</si>
  <si>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</si>
  <si>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</si>
  <si>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</si>
  <si>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</si>
  <si>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</si>
  <si>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</si>
  <si>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</si>
  <si>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</si>
  <si>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</si>
  <si>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</si>
  <si>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</si>
  <si>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</si>
  <si>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</si>
  <si>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</si>
  <si>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</si>
  <si>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</si>
  <si>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</si>
  <si>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</si>
  <si>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</si>
  <si>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</si>
  <si>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</si>
  <si>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</si>
  <si>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</si>
  <si>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</si>
  <si>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</si>
  <si>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</si>
  <si>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</si>
  <si>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</si>
  <si>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</si>
  <si>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</si>
  <si>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</si>
  <si>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</si>
  <si>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</si>
  <si>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</si>
  <si>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</si>
  <si>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</si>
  <si>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</si>
  <si>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</si>
  <si>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</si>
  <si>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</si>
  <si>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</si>
  <si>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</si>
  <si>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</si>
  <si>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</si>
  <si>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</si>
  <si>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</si>
  <si>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</si>
  <si>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</si>
  <si>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</si>
  <si>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</si>
  <si>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</si>
  <si>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</si>
  <si>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</si>
  <si>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</si>
  <si>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</si>
  <si>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</si>
  <si>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</si>
  <si>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</si>
  <si>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</si>
  <si>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</si>
  <si>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</si>
  <si>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</si>
  <si>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</si>
  <si>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</si>
  <si>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</si>
  <si>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</si>
  <si>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</si>
  <si>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</si>
  <si>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</si>
  <si>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</si>
  <si>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</si>
  <si>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</si>
  <si>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</si>
  <si>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</si>
  <si>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</si>
  <si>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</si>
  <si>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</si>
  <si>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</si>
  <si>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</si>
  <si>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</si>
  <si>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</si>
  <si>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</si>
  <si>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</si>
  <si>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</si>
  <si>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</si>
  <si>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</si>
  <si>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</si>
  <si>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</si>
  <si>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</si>
  <si>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</si>
  <si>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</si>
  <si>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</si>
  <si>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</si>
  <si>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</si>
  <si>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</si>
  <si>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</si>
  <si>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</si>
  <si>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</si>
  <si>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</si>
  <si>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</si>
  <si>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</si>
  <si>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</si>
  <si>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</si>
  <si>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</si>
  <si>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</si>
  <si>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</si>
  <si>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</si>
  <si>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</si>
  <si>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</si>
  <si>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</si>
  <si>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</si>
  <si>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</si>
  <si>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</si>
  <si>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</si>
  <si>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</si>
  <si>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</si>
  <si>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</si>
  <si>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</si>
  <si>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</si>
  <si>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</si>
  <si>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</si>
  <si>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</si>
  <si>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</si>
  <si>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</si>
  <si>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</si>
  <si>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</si>
  <si>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</si>
  <si>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</si>
  <si>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</si>
  <si>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</si>
  <si>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</si>
  <si>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</si>
  <si>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</si>
  <si>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</si>
  <si>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</si>
  <si>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</si>
  <si>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</si>
  <si>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</si>
  <si>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</si>
  <si>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</si>
  <si>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</si>
  <si>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</si>
  <si>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</si>
  <si>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</si>
  <si>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</si>
  <si>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</si>
  <si>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</si>
  <si>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</si>
  <si>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</si>
  <si>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</si>
  <si>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</si>
  <si>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</si>
  <si>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</si>
  <si>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</si>
  <si>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</si>
  <si>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</si>
  <si>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</si>
  <si>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</si>
  <si>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</si>
  <si>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</si>
  <si>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</si>
  <si>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</si>
  <si>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</si>
  <si>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</si>
  <si>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</si>
  <si>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</si>
  <si>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</si>
  <si>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</si>
  <si>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</si>
  <si>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</si>
  <si>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</si>
  <si>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</si>
  <si>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</si>
  <si>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</si>
  <si>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</si>
  <si>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</si>
  <si>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</si>
  <si>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</si>
  <si>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</si>
  <si>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</si>
  <si>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</si>
  <si>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</si>
  <si>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</si>
  <si>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</si>
  <si>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</si>
  <si>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</si>
  <si>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</si>
  <si>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</si>
  <si>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</si>
  <si>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</si>
  <si>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</si>
  <si>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</si>
  <si>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</si>
  <si>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</si>
  <si>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</si>
  <si>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</si>
  <si>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</si>
  <si>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</si>
  <si>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</si>
  <si>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</si>
  <si>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</si>
  <si>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</si>
  <si>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</si>
  <si>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</si>
  <si>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</si>
  <si>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</si>
  <si>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</si>
  <si>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</si>
  <si>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</si>
  <si>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</si>
  <si>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</si>
  <si>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</si>
  <si>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</si>
  <si>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</si>
  <si>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</si>
  <si>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</si>
  <si>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</si>
  <si>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</si>
  <si>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</si>
  <si>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</si>
  <si>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</si>
  <si>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</si>
  <si>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</si>
  <si>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</si>
  <si>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</si>
  <si>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</si>
  <si>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</si>
  <si>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</si>
  <si>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</si>
  <si>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</si>
  <si>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</si>
  <si>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</si>
  <si>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</si>
  <si>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</si>
  <si>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</si>
  <si>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</si>
  <si>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</si>
  <si>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</si>
  <si>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</si>
  <si>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</si>
  <si>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</si>
  <si>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</si>
  <si>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</si>
  <si>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</si>
  <si>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</si>
  <si>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</si>
  <si>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</si>
  <si>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</si>
  <si>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</si>
  <si>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</si>
  <si>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</si>
  <si>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</si>
  <si>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</si>
  <si>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</si>
  <si>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</si>
  <si>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</si>
  <si>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</si>
  <si>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</si>
  <si>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</si>
  <si>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</si>
  <si>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</si>
  <si>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</si>
  <si>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</si>
  <si>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</si>
  <si>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</si>
  <si>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</si>
  <si>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</si>
  <si>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</si>
  <si>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</si>
  <si>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</si>
  <si>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</si>
  <si>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</si>
  <si>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</si>
  <si>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</si>
  <si>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</si>
  <si>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</si>
  <si>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</si>
  <si>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</si>
  <si>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</si>
  <si>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</si>
  <si>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</si>
  <si>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</si>
  <si>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</si>
  <si>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</si>
  <si>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</si>
  <si>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</si>
  <si>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</si>
  <si>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</si>
  <si>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</si>
  <si>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</si>
  <si>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</si>
  <si>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</si>
  <si>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</si>
  <si>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</si>
  <si>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</si>
  <si>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</si>
  <si>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</si>
  <si>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</si>
  <si>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</si>
  <si>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</si>
  <si>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</si>
  <si>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</si>
  <si>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</si>
  <si>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</si>
  <si>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</si>
  <si>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</si>
  <si>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</si>
  <si>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</si>
  <si>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</si>
  <si>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</si>
  <si>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</si>
  <si>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</si>
  <si>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</si>
  <si>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</si>
  <si>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</si>
  <si>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</si>
  <si>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</si>
  <si>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</si>
  <si>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</si>
  <si>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</si>
  <si>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</si>
  <si>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</si>
  <si>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</si>
  <si>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</si>
  <si>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</si>
  <si>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</si>
  <si>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</si>
  <si>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</si>
  <si>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</si>
  <si>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</si>
  <si>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</si>
  <si>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</si>
  <si>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</si>
  <si>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</si>
  <si>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</si>
  <si>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</si>
  <si>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</si>
  <si>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</si>
  <si>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</si>
  <si>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</si>
  <si>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</si>
  <si>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</si>
  <si>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</si>
  <si>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</si>
  <si>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</si>
  <si>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</si>
  <si>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</si>
  <si>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</si>
  <si>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</si>
  <si>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</si>
  <si>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</si>
  <si>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</si>
  <si>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</si>
  <si>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</si>
  <si>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</si>
  <si>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</si>
  <si>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</si>
  <si>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</si>
  <si>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</si>
  <si>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</si>
  <si>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</si>
  <si>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</si>
  <si>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</si>
  <si>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</si>
  <si>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</si>
  <si>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</si>
  <si>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</si>
  <si>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</si>
  <si>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</si>
  <si>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</si>
  <si>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</si>
  <si>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</si>
  <si>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</si>
  <si>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</si>
  <si>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</si>
  <si>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</si>
  <si>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</si>
  <si>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</si>
  <si>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</si>
  <si>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</si>
  <si>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</si>
  <si>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</si>
  <si>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</si>
  <si>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</si>
  <si>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</si>
  <si>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</si>
  <si>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</si>
  <si>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</si>
  <si>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</si>
  <si>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</si>
  <si>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</si>
  <si>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</si>
  <si>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</si>
  <si>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</si>
  <si>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</si>
  <si>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</si>
  <si>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</si>
  <si>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</si>
  <si>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</si>
  <si>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</si>
  <si>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</si>
  <si>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</si>
  <si>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</si>
  <si>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</si>
  <si>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</si>
  <si>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</si>
  <si>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</si>
  <si>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</si>
  <si>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</si>
  <si>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</si>
  <si>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</si>
  <si>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</si>
  <si>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</si>
  <si>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</si>
  <si>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</si>
  <si>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</si>
  <si>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</si>
  <si>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</si>
  <si>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</si>
  <si>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</si>
  <si>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</si>
  <si>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</si>
  <si>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</si>
  <si>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</si>
  <si>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</si>
  <si>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</si>
  <si>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</si>
  <si>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</si>
  <si>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</si>
  <si>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</si>
  <si>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</si>
  <si>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</si>
  <si>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</si>
  <si>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</si>
  <si>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</si>
  <si>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</si>
  <si>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</si>
  <si>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</si>
  <si>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</si>
  <si>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</si>
  <si>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</si>
  <si>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</si>
  <si>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</si>
  <si>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</si>
  <si>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</si>
  <si>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</si>
  <si>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</si>
  <si>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</si>
  <si>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</si>
  <si>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</si>
  <si>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</si>
  <si>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</si>
  <si>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</si>
  <si>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</si>
  <si>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</si>
  <si>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</si>
  <si>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</si>
  <si>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</si>
  <si>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</si>
  <si>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</si>
  <si>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</si>
  <si>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</si>
  <si>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</si>
  <si>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</si>
  <si>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</si>
  <si>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</si>
  <si>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</si>
  <si>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</si>
  <si>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</si>
  <si>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</si>
  <si>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</si>
  <si>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</si>
  <si>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</si>
  <si>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</si>
  <si>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</si>
  <si>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</si>
  <si>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</si>
  <si>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</si>
  <si>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</si>
  <si>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</si>
  <si>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</si>
  <si>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</si>
  <si>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</si>
  <si>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</si>
  <si>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</si>
  <si>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</si>
  <si>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</si>
  <si>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</si>
  <si>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</si>
  <si>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</si>
  <si>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</si>
  <si>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</si>
  <si>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</si>
  <si>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</si>
  <si>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</si>
  <si>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</si>
  <si>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</si>
  <si>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</si>
  <si>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</si>
  <si>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</si>
  <si>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</si>
  <si>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</si>
  <si>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</si>
  <si>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</si>
  <si>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</si>
  <si>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</si>
  <si>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</si>
  <si>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</si>
  <si>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</si>
  <si>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</si>
  <si>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</si>
  <si>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</si>
  <si>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</si>
  <si>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</si>
  <si>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</si>
  <si>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</si>
  <si>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</si>
  <si>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</si>
  <si>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</si>
  <si>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</si>
  <si>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</si>
  <si>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</si>
  <si>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</si>
  <si>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</si>
  <si>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</si>
  <si>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</si>
  <si>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</si>
  <si>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</si>
  <si>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</si>
  <si>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</si>
  <si>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</si>
  <si>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</si>
  <si>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</si>
  <si>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</si>
  <si>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</si>
  <si>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</si>
  <si>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</si>
  <si>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</si>
  <si>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</si>
  <si>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</si>
  <si>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</si>
  <si>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</si>
  <si>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</si>
  <si>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</si>
  <si>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</si>
  <si>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</si>
  <si>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</si>
  <si>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</si>
  <si>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</si>
  <si>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</si>
  <si>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</si>
  <si>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</si>
  <si>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</si>
  <si>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</si>
  <si>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</si>
  <si>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</si>
  <si>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</si>
  <si>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</si>
  <si>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</si>
  <si>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</si>
  <si>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</si>
  <si>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</si>
  <si>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</si>
  <si>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</si>
  <si>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</si>
  <si>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</si>
  <si>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</si>
  <si>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</si>
  <si>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</si>
  <si>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</si>
  <si>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</si>
  <si>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</si>
  <si>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</si>
  <si>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</si>
  <si>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</si>
  <si>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</si>
  <si>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</si>
  <si>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</si>
  <si>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</si>
  <si>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</si>
  <si>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</si>
  <si>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</si>
  <si>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</si>
  <si>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</si>
  <si>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</si>
  <si>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</si>
  <si>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</si>
  <si>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</si>
  <si>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</si>
  <si>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</si>
  <si>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</si>
  <si>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</si>
  <si>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</si>
  <si>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</si>
  <si>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</si>
  <si>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</si>
  <si>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</si>
  <si>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</si>
  <si>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</si>
  <si>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</si>
  <si>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</si>
  <si>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</si>
  <si>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</si>
  <si>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</si>
  <si>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</si>
  <si>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</si>
  <si>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</si>
  <si>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</si>
  <si>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</si>
  <si>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</si>
  <si>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</si>
  <si>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</si>
  <si>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</si>
  <si>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</si>
  <si>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</si>
  <si>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</si>
  <si>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</si>
  <si>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</si>
  <si>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</si>
  <si>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</si>
  <si>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</si>
  <si>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</si>
  <si>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</si>
  <si>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</si>
  <si>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</si>
  <si>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</si>
  <si>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</si>
  <si>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</si>
  <si>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</si>
  <si>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</si>
  <si>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</si>
  <si>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</si>
  <si>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</si>
  <si>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</si>
  <si>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</si>
  <si>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</si>
  <si>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</si>
  <si>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</si>
  <si>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</si>
  <si>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</si>
  <si>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</si>
  <si>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</si>
  <si>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</si>
  <si>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</si>
  <si>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</si>
  <si>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</si>
  <si>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</si>
  <si>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</si>
  <si>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</si>
  <si>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</si>
  <si>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</si>
  <si>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</si>
  <si>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</si>
  <si>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</si>
  <si>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</si>
  <si>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</si>
  <si>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</si>
  <si>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</si>
  <si>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</si>
  <si>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</si>
  <si>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</si>
  <si>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</si>
  <si>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</si>
  <si>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</si>
  <si>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</si>
  <si>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</si>
  <si>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</si>
  <si>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</si>
  <si>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</si>
  <si>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</si>
  <si>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</si>
  <si>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</si>
  <si>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</si>
  <si>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</si>
  <si>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</si>
  <si>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</si>
  <si>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</si>
  <si>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</si>
  <si>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</si>
  <si>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</si>
  <si>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</si>
  <si>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</si>
  <si>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</si>
  <si>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</si>
  <si>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</si>
  <si>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</si>
  <si>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</si>
  <si>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</si>
  <si>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</si>
  <si>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</si>
  <si>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</si>
  <si>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</si>
  <si>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</si>
  <si>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</si>
  <si>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</si>
  <si>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</si>
  <si>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</si>
  <si>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</si>
  <si>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</si>
  <si>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</si>
  <si>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</si>
  <si>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</si>
  <si>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</si>
  <si>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</si>
  <si>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</si>
  <si>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</si>
  <si>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</si>
  <si>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</si>
  <si>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animation</t>
  </si>
  <si>
    <t>documentary</t>
  </si>
  <si>
    <t>drama</t>
  </si>
  <si>
    <t>food trucks</t>
  </si>
  <si>
    <t>indie rock</t>
  </si>
  <si>
    <t>jazz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</si>
  <si>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</si>
  <si>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</si>
  <si>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</si>
  <si>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</si>
  <si>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</si>
  <si>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</si>
  <si>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</si>
  <si>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video games</t>
  </si>
  <si>
    <t>wearables</t>
  </si>
  <si>
    <t>web</t>
  </si>
  <si>
    <t>Sum of backers_count</t>
  </si>
  <si>
    <t>Date Created Conversion</t>
  </si>
  <si>
    <t>Date Ended Conversion</t>
  </si>
  <si>
    <t>Count of goal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</si>
  <si>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</si>
  <si>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</si>
  <si>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</si>
  <si>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</si>
  <si>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</si>
  <si>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</si>
  <si>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</si>
  <si>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</si>
  <si>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</si>
  <si>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</si>
  <si>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</si>
  <si>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</si>
  <si>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</si>
  <si>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</si>
  <si>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</si>
  <si>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</si>
  <si>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</si>
  <si>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</si>
  <si>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</si>
  <si>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</si>
  <si>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</si>
  <si>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</si>
  <si>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</si>
  <si>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</si>
  <si>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</si>
  <si>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</si>
  <si>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</si>
  <si>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</si>
  <si>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</si>
  <si>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</si>
  <si>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</si>
  <si>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</si>
  <si>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</si>
  <si>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</si>
  <si>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Mean Number of Backers</t>
  </si>
  <si>
    <t xml:space="preserve">Successful </t>
  </si>
  <si>
    <t xml:space="preserve">Failed </t>
  </si>
  <si>
    <t>Median Number of Backers</t>
  </si>
  <si>
    <t>Successful</t>
  </si>
  <si>
    <t>Failed</t>
  </si>
  <si>
    <t>Minimum Number of Backers</t>
  </si>
  <si>
    <t>Maximum Number of Backers</t>
  </si>
  <si>
    <t>Variance of Backers</t>
  </si>
  <si>
    <t xml:space="preserve">Standard Deviation of Backers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</si>
</sst>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3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764687"/>
        <c:axId val="1094529807"/>
      </c:barChart>
      <c:catAx>
        <c:axId val="1202764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529807"/>
        <c:crosses val="autoZero"/>
        <c:auto val="1"/>
        <c:lblAlgn val="ctr"/>
        <c:lblOffset val="100"/>
        <c:noMultiLvlLbl val="0"/>
      </c:catAx>
      <c:valAx>
        <c:axId val="10945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76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E-481D-9D1F-D46A098AE0B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2E-481D-9D1F-D46A098AE0B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2E-481D-9D1F-D46A098AE0B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2E-481D-9D1F-D46A098AE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89106239"/>
        <c:axId val="1589106719"/>
      </c:barChart>
      <c:catAx>
        <c:axId val="158910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106719"/>
        <c:crosses val="autoZero"/>
        <c:auto val="1"/>
        <c:lblAlgn val="ctr"/>
        <c:lblOffset val="100"/>
        <c:noMultiLvlLbl val="0"/>
      </c:catAx>
      <c:valAx>
        <c:axId val="158910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10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[CrowdfundingBook_final.xlsx]Sheet2!PivotTable3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mobile games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radio &amp; podcasts</c:v>
                </c:pt>
                <c:pt idx="11">
                  <c:v>rock</c:v>
                </c:pt>
                <c:pt idx="12">
                  <c:v>science fiction</c:v>
                </c:pt>
                <c:pt idx="13">
                  <c:v>video games</c:v>
                </c:pt>
                <c:pt idx="14">
                  <c:v>wearables</c:v>
                </c:pt>
                <c:pt idx="15">
                  <c:v>web</c:v>
                </c:pt>
              </c:strCache>
            </c:strRef>
          </c:cat>
          <c:val>
            <c:numRef>
              <c:f>Sheet2!$B$6:$B$22</c:f>
              <c:numCache>
                <c:formatCode>General</c:formatCode>
                <c:ptCount val="16"/>
                <c:pt idx="3">
                  <c:v>55</c:v>
                </c:pt>
                <c:pt idx="11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44B2-A624-8500AFB8D246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mobile games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radio &amp; podcasts</c:v>
                </c:pt>
                <c:pt idx="11">
                  <c:v>rock</c:v>
                </c:pt>
                <c:pt idx="12">
                  <c:v>science fiction</c:v>
                </c:pt>
                <c:pt idx="13">
                  <c:v>video games</c:v>
                </c:pt>
                <c:pt idx="14">
                  <c:v>wearables</c:v>
                </c:pt>
                <c:pt idx="15">
                  <c:v>web</c:v>
                </c:pt>
              </c:strCache>
            </c:strRef>
          </c:cat>
          <c:val>
            <c:numRef>
              <c:f>Sheet2!$C$6:$C$22</c:f>
              <c:numCache>
                <c:formatCode>General</c:formatCode>
                <c:ptCount val="16"/>
                <c:pt idx="1">
                  <c:v>67</c:v>
                </c:pt>
                <c:pt idx="2">
                  <c:v>523</c:v>
                </c:pt>
                <c:pt idx="3">
                  <c:v>504</c:v>
                </c:pt>
                <c:pt idx="8">
                  <c:v>293</c:v>
                </c:pt>
                <c:pt idx="9">
                  <c:v>4862</c:v>
                </c:pt>
                <c:pt idx="10">
                  <c:v>86</c:v>
                </c:pt>
                <c:pt idx="11">
                  <c:v>1539</c:v>
                </c:pt>
                <c:pt idx="12">
                  <c:v>248</c:v>
                </c:pt>
                <c:pt idx="13">
                  <c:v>1220</c:v>
                </c:pt>
                <c:pt idx="15">
                  <c:v>2779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AC-44B2-A624-8500AFB8D246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mobile games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radio &amp; podcasts</c:v>
                </c:pt>
                <c:pt idx="11">
                  <c:v>rock</c:v>
                </c:pt>
                <c:pt idx="12">
                  <c:v>science fiction</c:v>
                </c:pt>
                <c:pt idx="13">
                  <c:v>video games</c:v>
                </c:pt>
                <c:pt idx="14">
                  <c:v>wearables</c:v>
                </c:pt>
                <c:pt idx="15">
                  <c:v>web</c:v>
                </c:pt>
              </c:strCache>
            </c:strRef>
          </c:cat>
          <c:val>
            <c:numRef>
              <c:f>Sheet2!$D$6:$D$22</c:f>
              <c:numCache>
                <c:formatCode>General</c:formatCode>
                <c:ptCount val="16"/>
                <c:pt idx="1">
                  <c:v>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AC-44B2-A624-8500AFB8D246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mobile games</c:v>
                </c:pt>
                <c:pt idx="7">
                  <c:v>nonfiction</c:v>
                </c:pt>
                <c:pt idx="8">
                  <c:v>photography books</c:v>
                </c:pt>
                <c:pt idx="9">
                  <c:v>plays</c:v>
                </c:pt>
                <c:pt idx="10">
                  <c:v>radio &amp; podcasts</c:v>
                </c:pt>
                <c:pt idx="11">
                  <c:v>rock</c:v>
                </c:pt>
                <c:pt idx="12">
                  <c:v>science fiction</c:v>
                </c:pt>
                <c:pt idx="13">
                  <c:v>video games</c:v>
                </c:pt>
                <c:pt idx="14">
                  <c:v>wearables</c:v>
                </c:pt>
                <c:pt idx="15">
                  <c:v>web</c:v>
                </c:pt>
              </c:strCache>
            </c:strRef>
          </c:cat>
          <c:val>
            <c:numRef>
              <c:f>Sheet2!$E$6:$E$22</c:f>
              <c:numCache>
                <c:formatCode>General</c:formatCode>
                <c:ptCount val="16"/>
                <c:pt idx="0">
                  <c:v>127</c:v>
                </c:pt>
                <c:pt idx="1">
                  <c:v>85</c:v>
                </c:pt>
                <c:pt idx="2">
                  <c:v>1817</c:v>
                </c:pt>
                <c:pt idx="3">
                  <c:v>1460</c:v>
                </c:pt>
                <c:pt idx="4">
                  <c:v>71</c:v>
                </c:pt>
                <c:pt idx="5">
                  <c:v>100</c:v>
                </c:pt>
                <c:pt idx="6">
                  <c:v>218</c:v>
                </c:pt>
                <c:pt idx="7">
                  <c:v>1684</c:v>
                </c:pt>
                <c:pt idx="8">
                  <c:v>128</c:v>
                </c:pt>
                <c:pt idx="9">
                  <c:v>8120</c:v>
                </c:pt>
                <c:pt idx="12">
                  <c:v>81</c:v>
                </c:pt>
                <c:pt idx="13">
                  <c:v>186</c:v>
                </c:pt>
                <c:pt idx="14">
                  <c:v>2107</c:v>
                </c:pt>
                <c:pt idx="15">
                  <c:v>4679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AC-44B2-A624-8500AFB8D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6133023"/>
        <c:axId val="126133503"/>
      </c:barChart>
      <c:catAx>
        <c:axId val="12613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3503"/>
        <c:crosses val="autoZero"/>
        <c:auto val="1"/>
        <c:lblAlgn val="ctr"/>
        <c:lblOffset val="100"/>
        <c:noMultiLvlLbl val="0"/>
      </c:catAx>
      <c:valAx>
        <c:axId val="12613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3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[CrowdfundingBook_final.xlsx]Sheet3!PivotTable2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77-42A7-AA0F-BE6A27F616D3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77-42A7-AA0F-BE6A27F616D3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77-42A7-AA0F-BE6A27F616D3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E77-42A7-AA0F-BE6A27F61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877215"/>
        <c:axId val="1771877695"/>
      </c:lineChart>
      <c:catAx>
        <c:axId val="177187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877695"/>
        <c:crosses val="autoZero"/>
        <c:auto val="1"/>
        <c:lblAlgn val="ctr"/>
        <c:lblOffset val="100"/>
        <c:noMultiLvlLbl val="0"/>
      </c:catAx>
      <c:valAx>
        <c:axId val="177187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87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29745333521509E-2"/>
          <c:y val="0.15793375028955295"/>
          <c:w val="0.90282302665480696"/>
          <c:h val="0.35983868937856012"/>
        </c:manualLayout>
      </c:layout>
      <c:lineChart>
        <c:grouping val="standard"/>
        <c:varyColors val="0"/>
        <c:ser>
          <c:idx val="1"/>
          <c:order val="0"/>
          <c:tx>
            <c:v>Percentage Successful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"/>
              <c:pt idx="0">
                <c:v>1000 to 4999</c:v>
              </c:pt>
            </c:strLit>
          </c:cat>
          <c:val>
            <c:numRef>
              <c:f>Sheet4!$F$2:$F$13</c:f>
              <c:numCache>
                <c:formatCode>General</c:formatCode>
                <c:ptCount val="12"/>
                <c:pt idx="0">
                  <c:v>59</c:v>
                </c:pt>
                <c:pt idx="1">
                  <c:v>82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73</c:v>
                </c:pt>
                <c:pt idx="10">
                  <c:v>73</c:v>
                </c:pt>
                <c:pt idx="1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847-4E49-8014-AB7854277FB3}"/>
            </c:ext>
          </c:extLst>
        </c:ser>
        <c:ser>
          <c:idx val="2"/>
          <c:order val="1"/>
          <c:tx>
            <c:v>Percentage Failed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"/>
              <c:pt idx="0">
                <c:v>1000 to 4999</c:v>
              </c:pt>
            </c:strLit>
          </c:cat>
          <c:val>
            <c:numRef>
              <c:f>Sheet4!$G$2:$G$13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20</c:v>
                </c:pt>
                <c:pt idx="10">
                  <c:v>27</c:v>
                </c:pt>
                <c:pt idx="1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847-4E49-8014-AB7854277FB3}"/>
            </c:ext>
          </c:extLst>
        </c:ser>
        <c:ser>
          <c:idx val="3"/>
          <c:order val="2"/>
          <c:tx>
            <c:v>Percentage Cancelled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"/>
              <c:pt idx="0">
                <c:v>1000 to 4999</c:v>
              </c:pt>
            </c:strLit>
          </c:cat>
          <c:val>
            <c:numRef>
              <c:f>Sheet4!$H$2:$H$13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847-4E49-8014-AB7854277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073216"/>
        <c:axId val="1983381888"/>
      </c:lineChart>
      <c:catAx>
        <c:axId val="1823073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3381888"/>
        <c:crosses val="autoZero"/>
        <c:auto val="1"/>
        <c:lblAlgn val="ctr"/>
        <c:lblOffset val="100"/>
        <c:noMultiLvlLbl val="0"/>
      </c:catAx>
      <c:valAx>
        <c:axId val="198338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07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45433016293E-2"/>
          <c:y val="0.8052793272963642"/>
          <c:w val="0.90000000000000013"/>
          <c:h val="9.5420515183693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1291590</xdr:colOff>
      <xdr:row>793</xdr:row>
      <xdr:rowOff>152400</xdr:rowOff>
    </xdr:from>
    <xdr:to>
      <xdr:col>19</xdr:col>
      <xdr:colOff>520065</xdr:colOff>
      <xdr:row>804</xdr:row>
      <xdr:rowOff>302895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0F3FA-8429-9C09-FCF6-C84364817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</xdr:colOff>
      <xdr:row>13</xdr:row>
      <xdr:rowOff>68580</xdr:rowOff>
    </xdr:from>
    <xdr:to>
      <xdr:col>14</xdr:col>
      <xdr:colOff>529590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18146-5F1A-2541-262A-B82714FF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</xdr:row>
      <xdr:rowOff>76200</xdr:rowOff>
    </xdr:from>
    <xdr:to>
      <xdr:col>14</xdr:col>
      <xdr:colOff>457199</xdr:colOff>
      <xdr:row>23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F2877-3F82-6000-69A5-31557B79D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10</xdr:row>
      <xdr:rowOff>9525</xdr:rowOff>
    </xdr:from>
    <xdr:to>
      <xdr:col>16</xdr:col>
      <xdr:colOff>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A9CDA-62AC-3253-15D5-B80279A62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1070610</xdr:colOff>
      <xdr:row>16</xdr:row>
      <xdr:rowOff>11430</xdr:rowOff>
    </xdr:from>
    <xdr:to>
      <xdr:col>8</xdr:col>
      <xdr:colOff>57150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5B0B5B-022D-EF30-44B2-9C904BDCF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sal, Adam" refreshedDate="45295.454684837961" createdVersion="8" refreshedVersion="8" minRefreshableVersion="3" recordCount="1000" xr:uid="{55A8A5FC-312B-4E48-BD0E-EA4AFD35468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sal, Adam" refreshedDate="45299.398998263889" createdVersion="8" refreshedVersion="8" minRefreshableVersion="3" recordCount="1000" xr:uid="{F4F64141-2E82-4674-81C9-83CD6FC52F3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x v="0"/>
    <n v="0"/>
    <x v="0"/>
    <s v="CAD"/>
    <x v="0"/>
    <n v="1450159200"/>
    <b v="0"/>
    <b v="0"/>
    <s v="food/food trucks"/>
    <x v="0"/>
    <s v="food trucks"/>
    <x v="0"/>
    <d v="2015-12-15T06:00:00"/>
  </r>
  <r>
    <n v="1"/>
    <s v="Odom Inc"/>
    <s v="Managed bottom-line architecture"/>
    <x v="1"/>
    <n v="14560"/>
    <n v="1040"/>
    <x v="1"/>
    <x v="1"/>
    <n v="92.15"/>
    <x v="1"/>
    <s v="USD"/>
    <x v="1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x v="2"/>
    <n v="142523"/>
    <n v="131"/>
    <x v="1"/>
    <x v="2"/>
    <n v="100.02"/>
    <x v="2"/>
    <s v="AUD"/>
    <x v="2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x v="3"/>
    <n v="2477"/>
    <n v="59"/>
    <x v="0"/>
    <x v="3"/>
    <n v="103.21"/>
    <x v="1"/>
    <s v="USD"/>
    <x v="3"/>
    <n v="1568955600"/>
    <b v="0"/>
    <b v="0"/>
    <s v="music/rock"/>
    <x v="1"/>
    <s v="rock"/>
    <x v="3"/>
    <d v="2019-09-20T05:00:00"/>
  </r>
  <r>
    <n v="4"/>
    <s v="Larson-Little"/>
    <s v="Proactive foreground core"/>
    <x v="4"/>
    <n v="5265"/>
    <n v="69"/>
    <x v="0"/>
    <x v="4"/>
    <n v="99.34"/>
    <x v="1"/>
    <s v="USD"/>
    <x v="4"/>
    <n v="1548309600"/>
    <b v="0"/>
    <b v="0"/>
    <s v="theater/plays"/>
    <x v="3"/>
    <s v="plays"/>
    <x v="4"/>
    <d v="2019-01-24T06:00:00"/>
  </r>
  <r>
    <n v="5"/>
    <s v="Harris Group"/>
    <s v="Open-source optimizing database"/>
    <x v="4"/>
    <n v="13195"/>
    <n v="174"/>
    <x v="1"/>
    <x v="5"/>
    <n v="75.83"/>
    <x v="3"/>
    <s v="DKK"/>
    <x v="5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x v="5"/>
    <n v="1090"/>
    <n v="21"/>
    <x v="0"/>
    <x v="6"/>
    <n v="60.56"/>
    <x v="4"/>
    <s v="GBP"/>
    <x v="6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x v="6"/>
    <n v="14741"/>
    <n v="328"/>
    <x v="1"/>
    <x v="7"/>
    <n v="64.94"/>
    <x v="3"/>
    <s v="DKK"/>
    <x v="7"/>
    <n v="1439614800"/>
    <b v="0"/>
    <b v="0"/>
    <s v="theater/plays"/>
    <x v="3"/>
    <s v="plays"/>
    <x v="7"/>
    <d v="2015-08-15T05:00:00"/>
  </r>
  <r>
    <n v="8"/>
    <s v="Nunez-Richards"/>
    <s v="Exclusive attitude-oriented intranet"/>
    <x v="7"/>
    <n v="21946"/>
    <n v="20"/>
    <x v="2"/>
    <x v="8"/>
    <n v="31"/>
    <x v="3"/>
    <s v="DKK"/>
    <x v="8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x v="8"/>
    <n v="3208"/>
    <n v="52"/>
    <x v="0"/>
    <x v="9"/>
    <n v="72.91"/>
    <x v="1"/>
    <s v="USD"/>
    <x v="9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x v="5"/>
    <n v="13838"/>
    <n v="266"/>
    <x v="1"/>
    <x v="10"/>
    <n v="62.9"/>
    <x v="1"/>
    <s v="USD"/>
    <x v="1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x v="9"/>
    <n v="3030"/>
    <n v="48"/>
    <x v="0"/>
    <x v="11"/>
    <n v="112.22"/>
    <x v="1"/>
    <s v="USD"/>
    <x v="11"/>
    <n v="1285563600"/>
    <b v="0"/>
    <b v="1"/>
    <s v="theater/plays"/>
    <x v="3"/>
    <s v="plays"/>
    <x v="11"/>
    <d v="2010-09-27T05:00:00"/>
  </r>
  <r>
    <n v="12"/>
    <s v="Kim Ltd"/>
    <s v="Assimilated hybrid intranet"/>
    <x v="9"/>
    <n v="5629"/>
    <n v="89"/>
    <x v="0"/>
    <x v="12"/>
    <n v="102.35"/>
    <x v="1"/>
    <s v="USD"/>
    <x v="12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x v="3"/>
    <n v="10295"/>
    <n v="245"/>
    <x v="1"/>
    <x v="13"/>
    <n v="105.05"/>
    <x v="1"/>
    <s v="USD"/>
    <x v="13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x v="10"/>
    <n v="18829"/>
    <n v="67"/>
    <x v="0"/>
    <x v="14"/>
    <n v="94.15"/>
    <x v="1"/>
    <s v="USD"/>
    <x v="14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x v="11"/>
    <n v="38414"/>
    <n v="47"/>
    <x v="0"/>
    <x v="15"/>
    <n v="84.99"/>
    <x v="1"/>
    <s v="USD"/>
    <x v="15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x v="12"/>
    <n v="11041"/>
    <n v="649"/>
    <x v="1"/>
    <x v="16"/>
    <n v="110.41"/>
    <x v="1"/>
    <s v="USD"/>
    <x v="16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x v="13"/>
    <n v="134845"/>
    <n v="159"/>
    <x v="1"/>
    <x v="17"/>
    <n v="107.96"/>
    <x v="1"/>
    <s v="USD"/>
    <x v="17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x v="14"/>
    <n v="6089"/>
    <n v="67"/>
    <x v="3"/>
    <x v="18"/>
    <n v="45.1"/>
    <x v="1"/>
    <s v="USD"/>
    <x v="18"/>
    <n v="1537074000"/>
    <b v="0"/>
    <b v="0"/>
    <s v="theater/plays"/>
    <x v="3"/>
    <s v="plays"/>
    <x v="18"/>
    <d v="2018-09-16T05:00:00"/>
  </r>
  <r>
    <n v="19"/>
    <s v="Perez-Hess"/>
    <s v="Down-sized cohesive archive"/>
    <x v="15"/>
    <n v="30331"/>
    <n v="49"/>
    <x v="0"/>
    <x v="19"/>
    <n v="45"/>
    <x v="1"/>
    <s v="USD"/>
    <x v="19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x v="16"/>
    <n v="147936"/>
    <n v="112"/>
    <x v="1"/>
    <x v="20"/>
    <n v="105.97"/>
    <x v="1"/>
    <s v="USD"/>
    <x v="2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x v="17"/>
    <n v="38533"/>
    <n v="41"/>
    <x v="0"/>
    <x v="21"/>
    <n v="69.06"/>
    <x v="1"/>
    <s v="USD"/>
    <x v="21"/>
    <n v="1316322000"/>
    <b v="0"/>
    <b v="0"/>
    <s v="theater/plays"/>
    <x v="3"/>
    <s v="plays"/>
    <x v="21"/>
    <d v="2011-09-18T05:00:00"/>
  </r>
  <r>
    <n v="22"/>
    <s v="Collier Inc"/>
    <s v="Enhanced dynamic definition"/>
    <x v="18"/>
    <n v="75690"/>
    <n v="128"/>
    <x v="1"/>
    <x v="22"/>
    <n v="85.04"/>
    <x v="1"/>
    <s v="USD"/>
    <x v="22"/>
    <n v="1524027600"/>
    <b v="0"/>
    <b v="0"/>
    <s v="theater/plays"/>
    <x v="3"/>
    <s v="plays"/>
    <x v="22"/>
    <d v="2018-04-18T05:00:00"/>
  </r>
  <r>
    <n v="23"/>
    <s v="Gray-Jenkins"/>
    <s v="Devolved next generation adapter"/>
    <x v="6"/>
    <n v="14942"/>
    <n v="332"/>
    <x v="1"/>
    <x v="23"/>
    <n v="105.23"/>
    <x v="4"/>
    <s v="GBP"/>
    <x v="23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x v="19"/>
    <n v="104257"/>
    <n v="113"/>
    <x v="1"/>
    <x v="24"/>
    <n v="39"/>
    <x v="1"/>
    <s v="USD"/>
    <x v="24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x v="20"/>
    <n v="11904"/>
    <n v="216"/>
    <x v="1"/>
    <x v="25"/>
    <n v="73.03"/>
    <x v="1"/>
    <s v="USD"/>
    <x v="25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x v="21"/>
    <n v="51814"/>
    <n v="48"/>
    <x v="3"/>
    <x v="26"/>
    <n v="35.01"/>
    <x v="1"/>
    <s v="USD"/>
    <x v="26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x v="22"/>
    <n v="1599"/>
    <n v="80"/>
    <x v="0"/>
    <x v="27"/>
    <n v="106.6"/>
    <x v="1"/>
    <s v="USD"/>
    <x v="27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x v="23"/>
    <n v="137635"/>
    <n v="105"/>
    <x v="1"/>
    <x v="28"/>
    <n v="62"/>
    <x v="1"/>
    <s v="USD"/>
    <x v="28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x v="24"/>
    <n v="150965"/>
    <n v="329"/>
    <x v="1"/>
    <x v="29"/>
    <n v="94"/>
    <x v="5"/>
    <s v="CHF"/>
    <x v="29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x v="25"/>
    <n v="14455"/>
    <n v="161"/>
    <x v="1"/>
    <x v="30"/>
    <n v="112.05"/>
    <x v="1"/>
    <s v="USD"/>
    <x v="3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x v="26"/>
    <n v="10850"/>
    <n v="310"/>
    <x v="1"/>
    <x v="31"/>
    <n v="48.01"/>
    <x v="4"/>
    <s v="GBP"/>
    <x v="31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x v="27"/>
    <n v="87676"/>
    <n v="87"/>
    <x v="0"/>
    <x v="32"/>
    <n v="38"/>
    <x v="6"/>
    <s v="EUR"/>
    <x v="32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x v="28"/>
    <n v="189666"/>
    <n v="378"/>
    <x v="1"/>
    <x v="33"/>
    <n v="35"/>
    <x v="1"/>
    <s v="USD"/>
    <x v="33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x v="29"/>
    <n v="14025"/>
    <n v="151"/>
    <x v="1"/>
    <x v="34"/>
    <n v="85"/>
    <x v="1"/>
    <s v="USD"/>
    <x v="34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x v="30"/>
    <n v="188628"/>
    <n v="150"/>
    <x v="1"/>
    <x v="35"/>
    <n v="95.99"/>
    <x v="3"/>
    <s v="DKK"/>
    <x v="35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x v="31"/>
    <n v="1101"/>
    <n v="157"/>
    <x v="1"/>
    <x v="36"/>
    <n v="68.81"/>
    <x v="1"/>
    <s v="USD"/>
    <x v="36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x v="32"/>
    <n v="11339"/>
    <n v="140"/>
    <x v="1"/>
    <x v="37"/>
    <n v="105.97"/>
    <x v="1"/>
    <s v="USD"/>
    <x v="37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x v="33"/>
    <n v="10085"/>
    <n v="325"/>
    <x v="1"/>
    <x v="38"/>
    <n v="75.260000000000005"/>
    <x v="1"/>
    <s v="USD"/>
    <x v="38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x v="34"/>
    <n v="5027"/>
    <n v="51"/>
    <x v="0"/>
    <x v="39"/>
    <n v="57.13"/>
    <x v="3"/>
    <s v="DKK"/>
    <x v="39"/>
    <n v="1362978000"/>
    <b v="0"/>
    <b v="0"/>
    <s v="theater/plays"/>
    <x v="3"/>
    <s v="plays"/>
    <x v="39"/>
    <d v="2013-03-11T05:00:00"/>
  </r>
  <r>
    <n v="40"/>
    <s v="Garcia, Garcia and Lopez"/>
    <s v="Reduced stable middleware"/>
    <x v="35"/>
    <n v="14878"/>
    <n v="169"/>
    <x v="1"/>
    <x v="40"/>
    <n v="75.14"/>
    <x v="1"/>
    <s v="USD"/>
    <x v="4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x v="36"/>
    <n v="11924"/>
    <n v="213"/>
    <x v="1"/>
    <x v="41"/>
    <n v="107.42"/>
    <x v="6"/>
    <s v="EUR"/>
    <x v="41"/>
    <n v="1348981200"/>
    <b v="0"/>
    <b v="1"/>
    <s v="music/rock"/>
    <x v="1"/>
    <s v="rock"/>
    <x v="41"/>
    <d v="2012-09-30T05:00:00"/>
  </r>
  <r>
    <n v="42"/>
    <s v="Werner-Bryant"/>
    <s v="Virtual uniform frame"/>
    <x v="37"/>
    <n v="7991"/>
    <n v="444"/>
    <x v="1"/>
    <x v="42"/>
    <n v="36"/>
    <x v="1"/>
    <s v="USD"/>
    <x v="42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x v="38"/>
    <n v="167717"/>
    <n v="186"/>
    <x v="1"/>
    <x v="43"/>
    <n v="27"/>
    <x v="1"/>
    <s v="USD"/>
    <x v="43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x v="39"/>
    <n v="10541"/>
    <n v="659"/>
    <x v="1"/>
    <x v="13"/>
    <n v="107.56"/>
    <x v="3"/>
    <s v="DKK"/>
    <x v="44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x v="40"/>
    <n v="4530"/>
    <n v="48"/>
    <x v="0"/>
    <x v="44"/>
    <n v="94.38"/>
    <x v="1"/>
    <s v="USD"/>
    <x v="45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x v="41"/>
    <n v="4247"/>
    <n v="115"/>
    <x v="1"/>
    <x v="45"/>
    <n v="46.16"/>
    <x v="1"/>
    <s v="USD"/>
    <x v="46"/>
    <n v="1280552400"/>
    <b v="0"/>
    <b v="0"/>
    <s v="music/rock"/>
    <x v="1"/>
    <s v="rock"/>
    <x v="46"/>
    <d v="2010-07-31T05:00:00"/>
  </r>
  <r>
    <n v="47"/>
    <s v="Bennett and Sons"/>
    <s v="Function-based multi-state software"/>
    <x v="42"/>
    <n v="7129"/>
    <n v="475"/>
    <x v="1"/>
    <x v="46"/>
    <n v="47.85"/>
    <x v="1"/>
    <s v="USD"/>
    <x v="47"/>
    <n v="1398661200"/>
    <b v="0"/>
    <b v="0"/>
    <s v="theater/plays"/>
    <x v="3"/>
    <s v="plays"/>
    <x v="47"/>
    <d v="2014-04-28T05:00:00"/>
  </r>
  <r>
    <n v="48"/>
    <s v="Lamb Inc"/>
    <s v="Optimized leadingedge concept"/>
    <x v="43"/>
    <n v="128862"/>
    <n v="387"/>
    <x v="1"/>
    <x v="47"/>
    <n v="53.01"/>
    <x v="1"/>
    <s v="USD"/>
    <x v="48"/>
    <n v="1436245200"/>
    <b v="0"/>
    <b v="0"/>
    <s v="theater/plays"/>
    <x v="3"/>
    <s v="plays"/>
    <x v="48"/>
    <d v="2015-07-07T05:00:00"/>
  </r>
  <r>
    <n v="49"/>
    <s v="Casey-Kelly"/>
    <s v="Sharable holistic interface"/>
    <x v="44"/>
    <n v="13653"/>
    <n v="190"/>
    <x v="1"/>
    <x v="48"/>
    <n v="45.06"/>
    <x v="1"/>
    <s v="USD"/>
    <x v="49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x v="0"/>
    <n v="2"/>
    <n v="2"/>
    <x v="0"/>
    <x v="49"/>
    <n v="2"/>
    <x v="6"/>
    <s v="EUR"/>
    <x v="5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x v="45"/>
    <n v="145243"/>
    <n v="92"/>
    <x v="0"/>
    <x v="50"/>
    <n v="99.01"/>
    <x v="4"/>
    <s v="GBP"/>
    <x v="51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x v="44"/>
    <n v="2459"/>
    <n v="34"/>
    <x v="0"/>
    <x v="51"/>
    <n v="32.79"/>
    <x v="1"/>
    <s v="USD"/>
    <x v="52"/>
    <n v="1284872400"/>
    <b v="0"/>
    <b v="0"/>
    <s v="theater/plays"/>
    <x v="3"/>
    <s v="plays"/>
    <x v="52"/>
    <d v="2010-09-19T05:00:00"/>
  </r>
  <r>
    <n v="53"/>
    <s v="Smith-Jones"/>
    <s v="Reverse-engineered static concept"/>
    <x v="35"/>
    <n v="12356"/>
    <n v="140"/>
    <x v="1"/>
    <x v="52"/>
    <n v="59.12"/>
    <x v="1"/>
    <s v="USD"/>
    <x v="53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x v="46"/>
    <n v="5392"/>
    <n v="90"/>
    <x v="0"/>
    <x v="53"/>
    <n v="44.93"/>
    <x v="1"/>
    <s v="USD"/>
    <x v="54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x v="47"/>
    <n v="11746"/>
    <n v="178"/>
    <x v="1"/>
    <x v="54"/>
    <n v="89.66"/>
    <x v="1"/>
    <s v="USD"/>
    <x v="55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x v="48"/>
    <n v="11493"/>
    <n v="144"/>
    <x v="1"/>
    <x v="55"/>
    <n v="70.08"/>
    <x v="1"/>
    <s v="USD"/>
    <x v="56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x v="49"/>
    <n v="6243"/>
    <n v="215"/>
    <x v="1"/>
    <x v="56"/>
    <n v="31.06"/>
    <x v="1"/>
    <s v="USD"/>
    <x v="57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x v="50"/>
    <n v="6132"/>
    <n v="227"/>
    <x v="1"/>
    <x v="57"/>
    <n v="29.06"/>
    <x v="1"/>
    <s v="USD"/>
    <x v="58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x v="1"/>
    <n v="3851"/>
    <n v="275"/>
    <x v="1"/>
    <x v="58"/>
    <n v="30.09"/>
    <x v="1"/>
    <s v="USD"/>
    <x v="59"/>
    <n v="1498539600"/>
    <b v="0"/>
    <b v="1"/>
    <s v="theater/plays"/>
    <x v="3"/>
    <s v="plays"/>
    <x v="59"/>
    <d v="2017-06-27T05:00:00"/>
  </r>
  <r>
    <n v="60"/>
    <s v="Crawford-Peters"/>
    <s v="User-centric regional database"/>
    <x v="51"/>
    <n v="135997"/>
    <n v="144"/>
    <x v="1"/>
    <x v="59"/>
    <n v="85"/>
    <x v="0"/>
    <s v="CAD"/>
    <x v="6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x v="52"/>
    <n v="184750"/>
    <n v="93"/>
    <x v="0"/>
    <x v="60"/>
    <n v="82"/>
    <x v="0"/>
    <s v="CAD"/>
    <x v="61"/>
    <n v="1301720400"/>
    <b v="0"/>
    <b v="0"/>
    <s v="theater/plays"/>
    <x v="3"/>
    <s v="plays"/>
    <x v="61"/>
    <d v="2011-04-02T05:00:00"/>
  </r>
  <r>
    <n v="62"/>
    <s v="Sparks-West"/>
    <s v="Organized incremental standardization"/>
    <x v="22"/>
    <n v="14452"/>
    <n v="723"/>
    <x v="1"/>
    <x v="61"/>
    <n v="58.04"/>
    <x v="1"/>
    <s v="USD"/>
    <x v="62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x v="53"/>
    <n v="557"/>
    <n v="12"/>
    <x v="0"/>
    <x v="62"/>
    <n v="111.4"/>
    <x v="1"/>
    <s v="USD"/>
    <x v="63"/>
    <n v="1493874000"/>
    <b v="0"/>
    <b v="0"/>
    <s v="theater/plays"/>
    <x v="3"/>
    <s v="plays"/>
    <x v="63"/>
    <d v="2017-05-04T05:00:00"/>
  </r>
  <r>
    <n v="64"/>
    <s v="Mosley-Gilbert"/>
    <s v="Vision-oriented logistical intranet"/>
    <x v="54"/>
    <n v="2734"/>
    <n v="98"/>
    <x v="0"/>
    <x v="63"/>
    <n v="71.95"/>
    <x v="1"/>
    <s v="USD"/>
    <x v="64"/>
    <n v="1531803600"/>
    <b v="0"/>
    <b v="1"/>
    <s v="technology/web"/>
    <x v="2"/>
    <s v="web"/>
    <x v="64"/>
    <d v="2018-07-17T05:00:00"/>
  </r>
  <r>
    <n v="65"/>
    <s v="Berry-Boyer"/>
    <s v="Mandatory incremental projection"/>
    <x v="55"/>
    <n v="14405"/>
    <n v="236"/>
    <x v="1"/>
    <x v="64"/>
    <n v="61.04"/>
    <x v="1"/>
    <s v="USD"/>
    <x v="65"/>
    <n v="1296712800"/>
    <b v="0"/>
    <b v="0"/>
    <s v="theater/plays"/>
    <x v="3"/>
    <s v="plays"/>
    <x v="65"/>
    <d v="2011-02-03T06:00:00"/>
  </r>
  <r>
    <n v="66"/>
    <s v="Sanders-Allen"/>
    <s v="Grass-roots needs-based encryption"/>
    <x v="49"/>
    <n v="1307"/>
    <n v="45"/>
    <x v="0"/>
    <x v="65"/>
    <n v="108.92"/>
    <x v="1"/>
    <s v="USD"/>
    <x v="66"/>
    <n v="1428901200"/>
    <b v="0"/>
    <b v="1"/>
    <s v="theater/plays"/>
    <x v="3"/>
    <s v="plays"/>
    <x v="66"/>
    <d v="2015-04-13T05:00:00"/>
  </r>
  <r>
    <n v="67"/>
    <s v="Lopez Inc"/>
    <s v="Team-oriented 6thgeneration middleware"/>
    <x v="56"/>
    <n v="117892"/>
    <n v="162"/>
    <x v="1"/>
    <x v="66"/>
    <n v="29"/>
    <x v="4"/>
    <s v="GBP"/>
    <x v="67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x v="57"/>
    <n v="14508"/>
    <n v="255"/>
    <x v="1"/>
    <x v="67"/>
    <n v="58.98"/>
    <x v="6"/>
    <s v="EUR"/>
    <x v="68"/>
    <n v="1505192400"/>
    <b v="0"/>
    <b v="1"/>
    <s v="theater/plays"/>
    <x v="3"/>
    <s v="plays"/>
    <x v="68"/>
    <d v="2017-09-12T05:00:00"/>
  </r>
  <r>
    <n v="69"/>
    <s v="Jones-Watson"/>
    <s v="Switchable disintermediate moderator"/>
    <x v="58"/>
    <n v="1901"/>
    <n v="24"/>
    <x v="3"/>
    <x v="68"/>
    <n v="111.82"/>
    <x v="1"/>
    <s v="USD"/>
    <x v="69"/>
    <n v="1295676000"/>
    <b v="0"/>
    <b v="0"/>
    <s v="theater/plays"/>
    <x v="3"/>
    <s v="plays"/>
    <x v="69"/>
    <d v="2011-01-22T06:00:00"/>
  </r>
  <r>
    <n v="70"/>
    <s v="Barker Inc"/>
    <s v="Re-engineered 24/7 task-force"/>
    <x v="59"/>
    <n v="158389"/>
    <n v="124"/>
    <x v="1"/>
    <x v="69"/>
    <n v="64"/>
    <x v="6"/>
    <s v="EUR"/>
    <x v="7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x v="46"/>
    <n v="6484"/>
    <n v="108"/>
    <x v="1"/>
    <x v="70"/>
    <n v="85.32"/>
    <x v="1"/>
    <s v="USD"/>
    <x v="71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x v="60"/>
    <n v="4022"/>
    <n v="670"/>
    <x v="1"/>
    <x v="71"/>
    <n v="74.48"/>
    <x v="1"/>
    <s v="USD"/>
    <x v="72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x v="1"/>
    <n v="9253"/>
    <n v="661"/>
    <x v="1"/>
    <x v="39"/>
    <n v="105.15"/>
    <x v="1"/>
    <s v="USD"/>
    <x v="73"/>
    <n v="1480485600"/>
    <b v="0"/>
    <b v="0"/>
    <s v="music/jazz"/>
    <x v="1"/>
    <s v="jazz"/>
    <x v="73"/>
    <d v="2016-11-30T06:00:00"/>
  </r>
  <r>
    <n v="74"/>
    <s v="Davis-Michael"/>
    <s v="Progressive tertiary framework"/>
    <x v="61"/>
    <n v="4776"/>
    <n v="122"/>
    <x v="1"/>
    <x v="72"/>
    <n v="56.19"/>
    <x v="4"/>
    <s v="GBP"/>
    <x v="74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x v="62"/>
    <n v="14606"/>
    <n v="151"/>
    <x v="1"/>
    <x v="73"/>
    <n v="85.92"/>
    <x v="1"/>
    <s v="USD"/>
    <x v="75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x v="63"/>
    <n v="95993"/>
    <n v="78"/>
    <x v="0"/>
    <x v="74"/>
    <n v="57"/>
    <x v="1"/>
    <s v="USD"/>
    <x v="76"/>
    <n v="1426222800"/>
    <b v="1"/>
    <b v="1"/>
    <s v="theater/plays"/>
    <x v="3"/>
    <s v="plays"/>
    <x v="76"/>
    <d v="2015-03-13T05:00:00"/>
  </r>
  <r>
    <n v="77"/>
    <s v="Acevedo-Huffman"/>
    <s v="Pre-emptive impactful model"/>
    <x v="40"/>
    <n v="4460"/>
    <n v="47"/>
    <x v="0"/>
    <x v="75"/>
    <n v="79.64"/>
    <x v="1"/>
    <s v="USD"/>
    <x v="77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x v="6"/>
    <n v="13536"/>
    <n v="301"/>
    <x v="1"/>
    <x v="76"/>
    <n v="41.02"/>
    <x v="1"/>
    <s v="USD"/>
    <x v="78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x v="64"/>
    <n v="40228"/>
    <n v="70"/>
    <x v="0"/>
    <x v="77"/>
    <n v="48"/>
    <x v="1"/>
    <s v="USD"/>
    <x v="79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x v="65"/>
    <n v="7012"/>
    <n v="637"/>
    <x v="1"/>
    <x v="78"/>
    <n v="55.21"/>
    <x v="1"/>
    <s v="USD"/>
    <x v="8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x v="66"/>
    <n v="37857"/>
    <n v="225"/>
    <x v="1"/>
    <x v="79"/>
    <n v="92.11"/>
    <x v="1"/>
    <s v="USD"/>
    <x v="81"/>
    <n v="1513576800"/>
    <b v="0"/>
    <b v="0"/>
    <s v="music/rock"/>
    <x v="1"/>
    <s v="rock"/>
    <x v="81"/>
    <d v="2017-12-18T06:00:00"/>
  </r>
  <r>
    <n v="82"/>
    <s v="Porter-George"/>
    <s v="Reactive content-based framework"/>
    <x v="67"/>
    <n v="14973"/>
    <n v="1497"/>
    <x v="1"/>
    <x v="80"/>
    <n v="83.18"/>
    <x v="4"/>
    <s v="GBP"/>
    <x v="82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x v="68"/>
    <n v="39996"/>
    <n v="38"/>
    <x v="0"/>
    <x v="81"/>
    <n v="40"/>
    <x v="1"/>
    <s v="USD"/>
    <x v="83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x v="69"/>
    <n v="41564"/>
    <n v="132"/>
    <x v="1"/>
    <x v="82"/>
    <n v="111.13"/>
    <x v="1"/>
    <s v="USD"/>
    <x v="84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x v="70"/>
    <n v="6430"/>
    <n v="131"/>
    <x v="1"/>
    <x v="83"/>
    <n v="90.56"/>
    <x v="2"/>
    <s v="AUD"/>
    <x v="85"/>
    <n v="1316408400"/>
    <b v="0"/>
    <b v="0"/>
    <s v="music/indie rock"/>
    <x v="1"/>
    <s v="indie rock"/>
    <x v="85"/>
    <d v="2011-09-19T05:00:00"/>
  </r>
  <r>
    <n v="86"/>
    <s v="Davis-Smith"/>
    <s v="Organic motivating firmware"/>
    <x v="71"/>
    <n v="12405"/>
    <n v="168"/>
    <x v="1"/>
    <x v="84"/>
    <n v="61.11"/>
    <x v="1"/>
    <s v="USD"/>
    <x v="86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x v="72"/>
    <n v="123040"/>
    <n v="62"/>
    <x v="0"/>
    <x v="85"/>
    <n v="83.02"/>
    <x v="2"/>
    <s v="AUD"/>
    <x v="87"/>
    <n v="1300510800"/>
    <b v="0"/>
    <b v="1"/>
    <s v="music/rock"/>
    <x v="1"/>
    <s v="rock"/>
    <x v="87"/>
    <d v="2011-03-19T05:00:00"/>
  </r>
  <r>
    <n v="88"/>
    <s v="Clark Group"/>
    <s v="Grass-roots fault-tolerant policy"/>
    <x v="73"/>
    <n v="12516"/>
    <n v="261"/>
    <x v="1"/>
    <x v="86"/>
    <n v="110.76"/>
    <x v="1"/>
    <s v="USD"/>
    <x v="88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x v="74"/>
    <n v="8588"/>
    <n v="253"/>
    <x v="1"/>
    <x v="87"/>
    <n v="89.46"/>
    <x v="1"/>
    <s v="USD"/>
    <x v="89"/>
    <n v="1271480400"/>
    <b v="0"/>
    <b v="0"/>
    <s v="theater/plays"/>
    <x v="3"/>
    <s v="plays"/>
    <x v="89"/>
    <d v="2010-04-17T05:00:00"/>
  </r>
  <r>
    <n v="90"/>
    <s v="Kramer Group"/>
    <s v="Synergistic explicit parallelism"/>
    <x v="75"/>
    <n v="6132"/>
    <n v="79"/>
    <x v="0"/>
    <x v="88"/>
    <n v="57.85"/>
    <x v="1"/>
    <s v="USD"/>
    <x v="9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x v="76"/>
    <n v="74688"/>
    <n v="48"/>
    <x v="0"/>
    <x v="89"/>
    <n v="110"/>
    <x v="6"/>
    <s v="EUR"/>
    <x v="91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x v="77"/>
    <n v="51775"/>
    <n v="259"/>
    <x v="1"/>
    <x v="90"/>
    <n v="103.97"/>
    <x v="5"/>
    <s v="CHF"/>
    <x v="92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x v="78"/>
    <n v="65877"/>
    <n v="61"/>
    <x v="3"/>
    <x v="91"/>
    <n v="108"/>
    <x v="1"/>
    <s v="USD"/>
    <x v="93"/>
    <n v="1351054800"/>
    <b v="0"/>
    <b v="1"/>
    <s v="theater/plays"/>
    <x v="3"/>
    <s v="plays"/>
    <x v="93"/>
    <d v="2012-10-24T05:00:00"/>
  </r>
  <r>
    <n v="94"/>
    <s v="Hanson Inc"/>
    <s v="Grass-roots web-enabled contingency"/>
    <x v="49"/>
    <n v="8807"/>
    <n v="304"/>
    <x v="1"/>
    <x v="80"/>
    <n v="48.93"/>
    <x v="4"/>
    <s v="GBP"/>
    <x v="94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x v="79"/>
    <n v="1017"/>
    <n v="113"/>
    <x v="1"/>
    <x v="11"/>
    <n v="37.67"/>
    <x v="1"/>
    <s v="USD"/>
    <x v="95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x v="80"/>
    <n v="151513"/>
    <n v="217"/>
    <x v="1"/>
    <x v="92"/>
    <n v="65"/>
    <x v="1"/>
    <s v="USD"/>
    <x v="96"/>
    <n v="1300856400"/>
    <b v="0"/>
    <b v="0"/>
    <s v="theater/plays"/>
    <x v="3"/>
    <s v="plays"/>
    <x v="96"/>
    <d v="2011-03-23T05:00:00"/>
  </r>
  <r>
    <n v="97"/>
    <s v="Stewart LLC"/>
    <s v="Cloned bi-directional architecture"/>
    <x v="81"/>
    <n v="12047"/>
    <n v="927"/>
    <x v="1"/>
    <x v="86"/>
    <n v="106.61"/>
    <x v="1"/>
    <s v="USD"/>
    <x v="48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x v="82"/>
    <n v="32951"/>
    <n v="34"/>
    <x v="0"/>
    <x v="93"/>
    <n v="27.01"/>
    <x v="2"/>
    <s v="AUD"/>
    <x v="97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x v="4"/>
    <n v="14951"/>
    <n v="197"/>
    <x v="1"/>
    <x v="55"/>
    <n v="91.16"/>
    <x v="1"/>
    <s v="USD"/>
    <x v="98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x v="0"/>
    <n v="1"/>
    <n v="1"/>
    <x v="0"/>
    <x v="49"/>
    <n v="1"/>
    <x v="1"/>
    <s v="USD"/>
    <x v="99"/>
    <n v="1320555600"/>
    <b v="0"/>
    <b v="0"/>
    <s v="theater/plays"/>
    <x v="3"/>
    <s v="plays"/>
    <x v="99"/>
    <d v="2011-11-06T05:00:00"/>
  </r>
  <r>
    <n v="101"/>
    <s v="Douglas LLC"/>
    <s v="Reduced heuristic moratorium"/>
    <x v="79"/>
    <n v="9193"/>
    <n v="1021"/>
    <x v="1"/>
    <x v="55"/>
    <n v="56.05"/>
    <x v="1"/>
    <s v="USD"/>
    <x v="1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x v="41"/>
    <n v="10422"/>
    <n v="282"/>
    <x v="1"/>
    <x v="94"/>
    <n v="31.02"/>
    <x v="1"/>
    <s v="USD"/>
    <x v="101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x v="83"/>
    <n v="2461"/>
    <n v="25"/>
    <x v="0"/>
    <x v="95"/>
    <n v="66.510000000000005"/>
    <x v="6"/>
    <s v="EUR"/>
    <x v="102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x v="84"/>
    <n v="170623"/>
    <n v="143"/>
    <x v="1"/>
    <x v="96"/>
    <n v="89.01"/>
    <x v="1"/>
    <s v="USD"/>
    <x v="103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x v="85"/>
    <n v="9829"/>
    <n v="145"/>
    <x v="1"/>
    <x v="97"/>
    <n v="103.46"/>
    <x v="1"/>
    <s v="USD"/>
    <x v="104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x v="61"/>
    <n v="14006"/>
    <n v="359"/>
    <x v="1"/>
    <x v="98"/>
    <n v="95.28"/>
    <x v="1"/>
    <s v="USD"/>
    <x v="105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x v="26"/>
    <n v="6527"/>
    <n v="186"/>
    <x v="1"/>
    <x v="99"/>
    <n v="75.900000000000006"/>
    <x v="1"/>
    <s v="USD"/>
    <x v="106"/>
    <n v="1525928400"/>
    <b v="0"/>
    <b v="1"/>
    <s v="theater/plays"/>
    <x v="3"/>
    <s v="plays"/>
    <x v="106"/>
    <d v="2018-05-10T05:00:00"/>
  </r>
  <r>
    <n v="108"/>
    <s v="Decker Inc"/>
    <s v="Universal encompassing implementation"/>
    <x v="42"/>
    <n v="8929"/>
    <n v="595"/>
    <x v="1"/>
    <x v="100"/>
    <n v="107.58"/>
    <x v="1"/>
    <s v="USD"/>
    <x v="107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x v="5"/>
    <n v="3079"/>
    <n v="59"/>
    <x v="0"/>
    <x v="101"/>
    <n v="51.32"/>
    <x v="1"/>
    <s v="USD"/>
    <x v="108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x v="86"/>
    <n v="21307"/>
    <n v="15"/>
    <x v="0"/>
    <x v="102"/>
    <n v="71.98"/>
    <x v="1"/>
    <s v="USD"/>
    <x v="109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x v="87"/>
    <n v="73653"/>
    <n v="120"/>
    <x v="1"/>
    <x v="103"/>
    <n v="108.95"/>
    <x v="1"/>
    <s v="USD"/>
    <x v="11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x v="53"/>
    <n v="12635"/>
    <n v="269"/>
    <x v="1"/>
    <x v="104"/>
    <n v="35"/>
    <x v="2"/>
    <s v="AUD"/>
    <x v="111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x v="88"/>
    <n v="12437"/>
    <n v="377"/>
    <x v="1"/>
    <x v="54"/>
    <n v="94.94"/>
    <x v="1"/>
    <s v="USD"/>
    <x v="112"/>
    <n v="1505797200"/>
    <b v="0"/>
    <b v="0"/>
    <s v="food/food trucks"/>
    <x v="0"/>
    <s v="food trucks"/>
    <x v="112"/>
    <d v="2017-09-19T05:00:00"/>
  </r>
  <r>
    <n v="114"/>
    <s v="Harper-Davis"/>
    <s v="Robust heuristic encoding"/>
    <x v="89"/>
    <n v="13816"/>
    <n v="727"/>
    <x v="1"/>
    <x v="105"/>
    <n v="109.65"/>
    <x v="1"/>
    <s v="USD"/>
    <x v="113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x v="90"/>
    <n v="145382"/>
    <n v="87"/>
    <x v="0"/>
    <x v="106"/>
    <n v="44"/>
    <x v="6"/>
    <s v="EUR"/>
    <x v="114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x v="44"/>
    <n v="6336"/>
    <n v="88"/>
    <x v="0"/>
    <x v="107"/>
    <n v="86.79"/>
    <x v="1"/>
    <s v="USD"/>
    <x v="115"/>
    <n v="1442638800"/>
    <b v="0"/>
    <b v="0"/>
    <s v="theater/plays"/>
    <x v="3"/>
    <s v="plays"/>
    <x v="115"/>
    <d v="2015-09-19T05:00:00"/>
  </r>
  <r>
    <n v="117"/>
    <s v="Chaney-Dennis"/>
    <s v="Business-focused 24hour groupware"/>
    <x v="70"/>
    <n v="8523"/>
    <n v="174"/>
    <x v="1"/>
    <x v="108"/>
    <n v="30.99"/>
    <x v="1"/>
    <s v="USD"/>
    <x v="116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x v="91"/>
    <n v="6351"/>
    <n v="118"/>
    <x v="1"/>
    <x v="109"/>
    <n v="94.79"/>
    <x v="1"/>
    <s v="USD"/>
    <x v="117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x v="92"/>
    <n v="10748"/>
    <n v="215"/>
    <x v="1"/>
    <x v="110"/>
    <n v="69.790000000000006"/>
    <x v="1"/>
    <s v="USD"/>
    <x v="118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x v="93"/>
    <n v="112272"/>
    <n v="149"/>
    <x v="1"/>
    <x v="111"/>
    <n v="63"/>
    <x v="1"/>
    <s v="USD"/>
    <x v="119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x v="94"/>
    <n v="99361"/>
    <n v="219"/>
    <x v="1"/>
    <x v="112"/>
    <n v="110.03"/>
    <x v="1"/>
    <s v="USD"/>
    <x v="33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x v="95"/>
    <n v="88055"/>
    <n v="64"/>
    <x v="0"/>
    <x v="113"/>
    <n v="26"/>
    <x v="1"/>
    <s v="USD"/>
    <x v="120"/>
    <n v="1419400800"/>
    <b v="0"/>
    <b v="0"/>
    <s v="publishing/fiction"/>
    <x v="5"/>
    <s v="fiction"/>
    <x v="120"/>
    <d v="2014-12-24T06:00:00"/>
  </r>
  <r>
    <n v="123"/>
    <s v="Edwards-Lewis"/>
    <s v="Enhanced scalable concept"/>
    <x v="96"/>
    <n v="33092"/>
    <n v="19"/>
    <x v="0"/>
    <x v="114"/>
    <n v="49.99"/>
    <x v="0"/>
    <s v="CAD"/>
    <x v="121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x v="97"/>
    <n v="9562"/>
    <n v="368"/>
    <x v="1"/>
    <x v="115"/>
    <n v="101.72"/>
    <x v="6"/>
    <s v="EUR"/>
    <x v="122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x v="98"/>
    <n v="8475"/>
    <n v="160"/>
    <x v="1"/>
    <x v="80"/>
    <n v="47.08"/>
    <x v="1"/>
    <s v="USD"/>
    <x v="123"/>
    <n v="1537678800"/>
    <b v="0"/>
    <b v="0"/>
    <s v="theater/plays"/>
    <x v="3"/>
    <s v="plays"/>
    <x v="123"/>
    <d v="2018-09-23T05:00:00"/>
  </r>
  <r>
    <n v="126"/>
    <s v="Gross PLC"/>
    <s v="Proactive methodical benchmark"/>
    <x v="99"/>
    <n v="69617"/>
    <n v="39"/>
    <x v="0"/>
    <x v="116"/>
    <n v="89.94"/>
    <x v="1"/>
    <s v="USD"/>
    <x v="124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x v="100"/>
    <n v="53067"/>
    <n v="51"/>
    <x v="0"/>
    <x v="117"/>
    <n v="78.97"/>
    <x v="0"/>
    <s v="CAD"/>
    <x v="125"/>
    <n v="1273899600"/>
    <b v="0"/>
    <b v="0"/>
    <s v="theater/plays"/>
    <x v="3"/>
    <s v="plays"/>
    <x v="125"/>
    <d v="2010-05-15T05:00:00"/>
  </r>
  <r>
    <n v="128"/>
    <s v="Allen-Curtis"/>
    <s v="Phased human-resource core"/>
    <x v="101"/>
    <n v="42596"/>
    <n v="60"/>
    <x v="3"/>
    <x v="118"/>
    <n v="80.069999999999993"/>
    <x v="1"/>
    <s v="USD"/>
    <x v="126"/>
    <n v="1284008400"/>
    <b v="0"/>
    <b v="0"/>
    <s v="music/rock"/>
    <x v="1"/>
    <s v="rock"/>
    <x v="126"/>
    <d v="2010-09-09T05:00:00"/>
  </r>
  <r>
    <n v="129"/>
    <s v="Morgan-Martinez"/>
    <s v="Mandatory tertiary implementation"/>
    <x v="102"/>
    <n v="4756"/>
    <n v="3"/>
    <x v="3"/>
    <x v="12"/>
    <n v="86.47"/>
    <x v="2"/>
    <s v="AUD"/>
    <x v="127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x v="103"/>
    <n v="14925"/>
    <n v="155"/>
    <x v="1"/>
    <x v="119"/>
    <n v="28"/>
    <x v="3"/>
    <s v="DKK"/>
    <x v="128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x v="104"/>
    <n v="166116"/>
    <n v="101"/>
    <x v="1"/>
    <x v="120"/>
    <n v="68"/>
    <x v="4"/>
    <s v="GBP"/>
    <x v="129"/>
    <n v="1386828000"/>
    <b v="0"/>
    <b v="0"/>
    <s v="technology/web"/>
    <x v="2"/>
    <s v="web"/>
    <x v="129"/>
    <d v="2013-12-12T06:00:00"/>
  </r>
  <r>
    <n v="132"/>
    <s v="Flowers and Sons"/>
    <s v="Virtual static core"/>
    <x v="88"/>
    <n v="3834"/>
    <n v="116"/>
    <x v="1"/>
    <x v="121"/>
    <n v="43.08"/>
    <x v="1"/>
    <s v="USD"/>
    <x v="130"/>
    <n v="1517119200"/>
    <b v="0"/>
    <b v="1"/>
    <s v="theater/plays"/>
    <x v="3"/>
    <s v="plays"/>
    <x v="130"/>
    <d v="2018-01-28T06:00:00"/>
  </r>
  <r>
    <n v="133"/>
    <s v="Gates PLC"/>
    <s v="Secured content-based product"/>
    <x v="6"/>
    <n v="13985"/>
    <n v="311"/>
    <x v="1"/>
    <x v="122"/>
    <n v="87.96"/>
    <x v="1"/>
    <s v="USD"/>
    <x v="131"/>
    <n v="1315026000"/>
    <b v="0"/>
    <b v="0"/>
    <s v="music/world music"/>
    <x v="1"/>
    <s v="world music"/>
    <x v="131"/>
    <d v="2011-09-03T05:00:00"/>
  </r>
  <r>
    <n v="134"/>
    <s v="Caldwell LLC"/>
    <s v="Secured executive concept"/>
    <x v="105"/>
    <n v="89288"/>
    <n v="90"/>
    <x v="0"/>
    <x v="123"/>
    <n v="94.99"/>
    <x v="5"/>
    <s v="CHF"/>
    <x v="132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x v="106"/>
    <n v="5488"/>
    <n v="71"/>
    <x v="0"/>
    <x v="124"/>
    <n v="46.91"/>
    <x v="1"/>
    <s v="USD"/>
    <x v="133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x v="107"/>
    <n v="2721"/>
    <n v="3"/>
    <x v="3"/>
    <x v="125"/>
    <n v="46.91"/>
    <x v="1"/>
    <s v="USD"/>
    <x v="134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x v="37"/>
    <n v="4712"/>
    <n v="262"/>
    <x v="1"/>
    <x v="126"/>
    <n v="94.24"/>
    <x v="1"/>
    <s v="USD"/>
    <x v="135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x v="103"/>
    <n v="9216"/>
    <n v="96"/>
    <x v="0"/>
    <x v="127"/>
    <n v="80.14"/>
    <x v="1"/>
    <s v="USD"/>
    <x v="136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x v="108"/>
    <n v="19246"/>
    <n v="21"/>
    <x v="0"/>
    <x v="128"/>
    <n v="59.04"/>
    <x v="1"/>
    <s v="USD"/>
    <x v="137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x v="20"/>
    <n v="12274"/>
    <n v="223"/>
    <x v="1"/>
    <x v="129"/>
    <n v="65.989999999999995"/>
    <x v="1"/>
    <s v="USD"/>
    <x v="138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x v="109"/>
    <n v="65323"/>
    <n v="102"/>
    <x v="1"/>
    <x v="130"/>
    <n v="60.99"/>
    <x v="1"/>
    <s v="USD"/>
    <x v="139"/>
    <n v="1434603600"/>
    <b v="0"/>
    <b v="0"/>
    <s v="technology/web"/>
    <x v="2"/>
    <s v="web"/>
    <x v="139"/>
    <d v="2015-06-18T05:00:00"/>
  </r>
  <r>
    <n v="142"/>
    <s v="Figueroa Ltd"/>
    <s v="Expanded solution-oriented benchmark"/>
    <x v="92"/>
    <n v="11502"/>
    <n v="230"/>
    <x v="1"/>
    <x v="124"/>
    <n v="98.31"/>
    <x v="1"/>
    <s v="USD"/>
    <x v="107"/>
    <n v="1337230800"/>
    <b v="0"/>
    <b v="0"/>
    <s v="technology/web"/>
    <x v="2"/>
    <s v="web"/>
    <x v="107"/>
    <d v="2012-05-17T05:00:00"/>
  </r>
  <r>
    <n v="143"/>
    <s v="Avila-Jones"/>
    <s v="Implemented discrete secured line"/>
    <x v="91"/>
    <n v="7322"/>
    <n v="136"/>
    <x v="1"/>
    <x v="131"/>
    <n v="104.6"/>
    <x v="1"/>
    <s v="USD"/>
    <x v="14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x v="25"/>
    <n v="11619"/>
    <n v="129"/>
    <x v="1"/>
    <x v="18"/>
    <n v="86.07"/>
    <x v="1"/>
    <s v="USD"/>
    <x v="141"/>
    <n v="1561438800"/>
    <b v="0"/>
    <b v="0"/>
    <s v="theater/plays"/>
    <x v="3"/>
    <s v="plays"/>
    <x v="141"/>
    <d v="2019-06-25T05:00:00"/>
  </r>
  <r>
    <n v="145"/>
    <s v="Fields-Moore"/>
    <s v="Secured reciprocal array"/>
    <x v="110"/>
    <n v="59128"/>
    <n v="237"/>
    <x v="1"/>
    <x v="132"/>
    <n v="76.989999999999995"/>
    <x v="5"/>
    <s v="CHF"/>
    <x v="142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x v="35"/>
    <n v="1518"/>
    <n v="17"/>
    <x v="3"/>
    <x v="133"/>
    <n v="29.76"/>
    <x v="1"/>
    <s v="USD"/>
    <x v="143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x v="111"/>
    <n v="9337"/>
    <n v="112"/>
    <x v="1"/>
    <x v="134"/>
    <n v="46.92"/>
    <x v="1"/>
    <s v="USD"/>
    <x v="144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x v="29"/>
    <n v="11255"/>
    <n v="121"/>
    <x v="1"/>
    <x v="37"/>
    <n v="105.19"/>
    <x v="1"/>
    <s v="USD"/>
    <x v="145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x v="8"/>
    <n v="13632"/>
    <n v="220"/>
    <x v="1"/>
    <x v="135"/>
    <n v="69.91"/>
    <x v="1"/>
    <s v="USD"/>
    <x v="146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x v="0"/>
    <n v="1"/>
    <n v="1"/>
    <x v="0"/>
    <x v="49"/>
    <n v="1"/>
    <x v="1"/>
    <s v="USD"/>
    <x v="147"/>
    <n v="1545026400"/>
    <b v="0"/>
    <b v="0"/>
    <s v="music/rock"/>
    <x v="1"/>
    <s v="rock"/>
    <x v="147"/>
    <d v="2018-12-17T06:00:00"/>
  </r>
  <r>
    <n v="151"/>
    <s v="Parker LLC"/>
    <s v="Customizable intermediate extranet"/>
    <x v="112"/>
    <n v="88037"/>
    <n v="64"/>
    <x v="0"/>
    <x v="50"/>
    <n v="60.01"/>
    <x v="1"/>
    <s v="USD"/>
    <x v="148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x v="113"/>
    <n v="175573"/>
    <n v="423"/>
    <x v="1"/>
    <x v="136"/>
    <n v="52.01"/>
    <x v="1"/>
    <s v="USD"/>
    <x v="149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x v="114"/>
    <n v="176112"/>
    <n v="93"/>
    <x v="0"/>
    <x v="137"/>
    <n v="31"/>
    <x v="1"/>
    <s v="USD"/>
    <x v="150"/>
    <n v="1351141200"/>
    <b v="0"/>
    <b v="0"/>
    <s v="theater/plays"/>
    <x v="3"/>
    <s v="plays"/>
    <x v="150"/>
    <d v="2012-10-25T05:00:00"/>
  </r>
  <r>
    <n v="154"/>
    <s v="Rodriguez-Brown"/>
    <s v="Devolved foreground benchmark"/>
    <x v="115"/>
    <n v="100650"/>
    <n v="59"/>
    <x v="0"/>
    <x v="138"/>
    <n v="95.04"/>
    <x v="1"/>
    <s v="USD"/>
    <x v="151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x v="116"/>
    <n v="90706"/>
    <n v="65"/>
    <x v="0"/>
    <x v="139"/>
    <n v="75.97"/>
    <x v="1"/>
    <s v="USD"/>
    <x v="152"/>
    <n v="1270789200"/>
    <b v="0"/>
    <b v="0"/>
    <s v="theater/plays"/>
    <x v="3"/>
    <s v="plays"/>
    <x v="152"/>
    <d v="2010-04-09T05:00:00"/>
  </r>
  <r>
    <n v="156"/>
    <s v="Meza-Rogers"/>
    <s v="Streamlined encompassing encryption"/>
    <x v="117"/>
    <n v="26914"/>
    <n v="74"/>
    <x v="3"/>
    <x v="140"/>
    <n v="71.010000000000005"/>
    <x v="2"/>
    <s v="AUD"/>
    <x v="153"/>
    <n v="1572325200"/>
    <b v="0"/>
    <b v="0"/>
    <s v="music/rock"/>
    <x v="1"/>
    <s v="rock"/>
    <x v="153"/>
    <d v="2019-10-29T05:00:00"/>
  </r>
  <r>
    <n v="157"/>
    <s v="Curtis-Curtis"/>
    <s v="User-friendly reciprocal initiative"/>
    <x v="3"/>
    <n v="2212"/>
    <n v="53"/>
    <x v="0"/>
    <x v="141"/>
    <n v="73.73"/>
    <x v="2"/>
    <s v="AUD"/>
    <x v="154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x v="118"/>
    <n v="4640"/>
    <n v="221"/>
    <x v="1"/>
    <x v="142"/>
    <n v="113.17"/>
    <x v="1"/>
    <s v="USD"/>
    <x v="155"/>
    <n v="1449640800"/>
    <b v="0"/>
    <b v="0"/>
    <s v="music/rock"/>
    <x v="1"/>
    <s v="rock"/>
    <x v="155"/>
    <d v="2015-12-09T06:00:00"/>
  </r>
  <r>
    <n v="159"/>
    <s v="Clarke, Anderson and Lee"/>
    <s v="Robust explicit hardware"/>
    <x v="119"/>
    <n v="191222"/>
    <n v="100"/>
    <x v="1"/>
    <x v="143"/>
    <n v="105.01"/>
    <x v="1"/>
    <s v="USD"/>
    <x v="156"/>
    <n v="1555218000"/>
    <b v="0"/>
    <b v="1"/>
    <s v="theater/plays"/>
    <x v="3"/>
    <s v="plays"/>
    <x v="156"/>
    <d v="2019-04-14T05:00:00"/>
  </r>
  <r>
    <n v="160"/>
    <s v="Evans Group"/>
    <s v="Stand-alone actuating support"/>
    <x v="48"/>
    <n v="12985"/>
    <n v="162"/>
    <x v="1"/>
    <x v="55"/>
    <n v="79.180000000000007"/>
    <x v="1"/>
    <s v="USD"/>
    <x v="157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x v="20"/>
    <n v="4300"/>
    <n v="78"/>
    <x v="0"/>
    <x v="51"/>
    <n v="57.33"/>
    <x v="1"/>
    <s v="USD"/>
    <x v="158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x v="55"/>
    <n v="9134"/>
    <n v="150"/>
    <x v="1"/>
    <x v="144"/>
    <n v="58.18"/>
    <x v="5"/>
    <s v="CHF"/>
    <x v="159"/>
    <n v="1546840800"/>
    <b v="0"/>
    <b v="0"/>
    <s v="music/rock"/>
    <x v="1"/>
    <s v="rock"/>
    <x v="159"/>
    <d v="2019-01-07T06:00:00"/>
  </r>
  <r>
    <n v="163"/>
    <s v="Burton-Watkins"/>
    <s v="Extended reciprocal circuit"/>
    <x v="26"/>
    <n v="8864"/>
    <n v="253"/>
    <x v="1"/>
    <x v="67"/>
    <n v="36.03"/>
    <x v="1"/>
    <s v="USD"/>
    <x v="16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x v="120"/>
    <n v="150755"/>
    <n v="100"/>
    <x v="1"/>
    <x v="20"/>
    <n v="107.99"/>
    <x v="1"/>
    <s v="USD"/>
    <x v="161"/>
    <n v="1507525200"/>
    <b v="0"/>
    <b v="0"/>
    <s v="theater/plays"/>
    <x v="3"/>
    <s v="plays"/>
    <x v="161"/>
    <d v="2017-10-09T05:00:00"/>
  </r>
  <r>
    <n v="165"/>
    <s v="Cordova Ltd"/>
    <s v="Synergized radical product"/>
    <x v="121"/>
    <n v="110279"/>
    <n v="122"/>
    <x v="1"/>
    <x v="145"/>
    <n v="44.01"/>
    <x v="1"/>
    <s v="USD"/>
    <x v="162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x v="122"/>
    <n v="13439"/>
    <n v="137"/>
    <x v="1"/>
    <x v="146"/>
    <n v="55.08"/>
    <x v="1"/>
    <s v="USD"/>
    <x v="163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x v="97"/>
    <n v="10804"/>
    <n v="416"/>
    <x v="1"/>
    <x v="147"/>
    <n v="74"/>
    <x v="2"/>
    <s v="AUD"/>
    <x v="164"/>
    <n v="1371704400"/>
    <b v="0"/>
    <b v="0"/>
    <s v="theater/plays"/>
    <x v="3"/>
    <s v="plays"/>
    <x v="164"/>
    <d v="2013-06-20T05:00:00"/>
  </r>
  <r>
    <n v="168"/>
    <s v="Hernandez Group"/>
    <s v="Ergonomic uniform open system"/>
    <x v="123"/>
    <n v="40107"/>
    <n v="31"/>
    <x v="0"/>
    <x v="148"/>
    <n v="42"/>
    <x v="3"/>
    <s v="DKK"/>
    <x v="165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x v="124"/>
    <n v="98811"/>
    <n v="424"/>
    <x v="1"/>
    <x v="149"/>
    <n v="77.989999999999995"/>
    <x v="1"/>
    <s v="USD"/>
    <x v="166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x v="125"/>
    <n v="5528"/>
    <n v="3"/>
    <x v="0"/>
    <x v="109"/>
    <n v="82.51"/>
    <x v="1"/>
    <s v="USD"/>
    <x v="167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x v="70"/>
    <n v="521"/>
    <n v="11"/>
    <x v="0"/>
    <x v="62"/>
    <n v="104.2"/>
    <x v="1"/>
    <s v="USD"/>
    <x v="168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x v="126"/>
    <n v="663"/>
    <n v="83"/>
    <x v="0"/>
    <x v="150"/>
    <n v="25.5"/>
    <x v="1"/>
    <s v="USD"/>
    <x v="169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x v="127"/>
    <n v="157635"/>
    <n v="163"/>
    <x v="1"/>
    <x v="151"/>
    <n v="100.98"/>
    <x v="1"/>
    <s v="USD"/>
    <x v="17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x v="60"/>
    <n v="5368"/>
    <n v="895"/>
    <x v="1"/>
    <x v="44"/>
    <n v="111.83"/>
    <x v="1"/>
    <s v="USD"/>
    <x v="171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x v="128"/>
    <n v="47459"/>
    <n v="26"/>
    <x v="0"/>
    <x v="152"/>
    <n v="42"/>
    <x v="1"/>
    <s v="USD"/>
    <x v="172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x v="129"/>
    <n v="86060"/>
    <n v="75"/>
    <x v="0"/>
    <x v="153"/>
    <n v="110.05"/>
    <x v="1"/>
    <s v="USD"/>
    <x v="173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x v="130"/>
    <n v="161593"/>
    <n v="416"/>
    <x v="1"/>
    <x v="154"/>
    <n v="59"/>
    <x v="1"/>
    <s v="USD"/>
    <x v="174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x v="44"/>
    <n v="6927"/>
    <n v="96"/>
    <x v="0"/>
    <x v="155"/>
    <n v="32.99"/>
    <x v="1"/>
    <s v="USD"/>
    <x v="175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x v="131"/>
    <n v="159185"/>
    <n v="358"/>
    <x v="1"/>
    <x v="156"/>
    <n v="45.01"/>
    <x v="0"/>
    <s v="CAD"/>
    <x v="176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x v="132"/>
    <n v="172736"/>
    <n v="308"/>
    <x v="1"/>
    <x v="157"/>
    <n v="81.98"/>
    <x v="2"/>
    <s v="AUD"/>
    <x v="177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x v="133"/>
    <n v="5315"/>
    <n v="62"/>
    <x v="0"/>
    <x v="158"/>
    <n v="39.08"/>
    <x v="1"/>
    <s v="USD"/>
    <x v="178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x v="134"/>
    <n v="195750"/>
    <n v="722"/>
    <x v="1"/>
    <x v="159"/>
    <n v="59"/>
    <x v="3"/>
    <s v="DKK"/>
    <x v="179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x v="135"/>
    <n v="3525"/>
    <n v="69"/>
    <x v="0"/>
    <x v="99"/>
    <n v="40.99"/>
    <x v="0"/>
    <s v="CAD"/>
    <x v="18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x v="136"/>
    <n v="10550"/>
    <n v="293"/>
    <x v="1"/>
    <x v="160"/>
    <n v="31.03"/>
    <x v="1"/>
    <s v="USD"/>
    <x v="181"/>
    <n v="1556946000"/>
    <b v="0"/>
    <b v="0"/>
    <s v="theater/plays"/>
    <x v="3"/>
    <s v="plays"/>
    <x v="181"/>
    <d v="2019-05-04T05:00:00"/>
  </r>
  <r>
    <n v="185"/>
    <s v="Bailey PLC"/>
    <s v="Innovative actuating conglomeration"/>
    <x v="67"/>
    <n v="718"/>
    <n v="72"/>
    <x v="0"/>
    <x v="161"/>
    <n v="37.79"/>
    <x v="1"/>
    <s v="USD"/>
    <x v="182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x v="137"/>
    <n v="28358"/>
    <n v="32"/>
    <x v="0"/>
    <x v="162"/>
    <n v="32.01"/>
    <x v="1"/>
    <s v="USD"/>
    <x v="183"/>
    <n v="1402117200"/>
    <b v="0"/>
    <b v="0"/>
    <s v="theater/plays"/>
    <x v="3"/>
    <s v="plays"/>
    <x v="183"/>
    <d v="2014-06-07T05:00:00"/>
  </r>
  <r>
    <n v="187"/>
    <s v="Fox Group"/>
    <s v="Horizontal transitional paradigm"/>
    <x v="138"/>
    <n v="138384"/>
    <n v="230"/>
    <x v="1"/>
    <x v="163"/>
    <n v="95.97"/>
    <x v="0"/>
    <s v="CAD"/>
    <x v="184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x v="139"/>
    <n v="2625"/>
    <n v="32"/>
    <x v="0"/>
    <x v="164"/>
    <n v="75"/>
    <x v="6"/>
    <s v="EUR"/>
    <x v="185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x v="140"/>
    <n v="45004"/>
    <n v="24"/>
    <x v="3"/>
    <x v="165"/>
    <n v="102.05"/>
    <x v="1"/>
    <s v="USD"/>
    <x v="186"/>
    <n v="1457071200"/>
    <b v="0"/>
    <b v="0"/>
    <s v="theater/plays"/>
    <x v="3"/>
    <s v="plays"/>
    <x v="186"/>
    <d v="2016-03-04T06:00:00"/>
  </r>
  <r>
    <n v="190"/>
    <s v="Cook LLC"/>
    <s v="Up-sized dynamic throughput"/>
    <x v="41"/>
    <n v="2538"/>
    <n v="69"/>
    <x v="0"/>
    <x v="3"/>
    <n v="105.75"/>
    <x v="1"/>
    <s v="USD"/>
    <x v="187"/>
    <n v="1370408400"/>
    <b v="0"/>
    <b v="1"/>
    <s v="theater/plays"/>
    <x v="3"/>
    <s v="plays"/>
    <x v="187"/>
    <d v="2013-06-05T05:00:00"/>
  </r>
  <r>
    <n v="191"/>
    <s v="Sutton PLC"/>
    <s v="Mandatory reciprocal superstructure"/>
    <x v="141"/>
    <n v="3188"/>
    <n v="38"/>
    <x v="0"/>
    <x v="99"/>
    <n v="37.07"/>
    <x v="6"/>
    <s v="EUR"/>
    <x v="188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x v="142"/>
    <n v="8517"/>
    <n v="20"/>
    <x v="0"/>
    <x v="166"/>
    <n v="35.049999999999997"/>
    <x v="1"/>
    <s v="USD"/>
    <x v="189"/>
    <n v="1404190800"/>
    <b v="0"/>
    <b v="0"/>
    <s v="music/rock"/>
    <x v="1"/>
    <s v="rock"/>
    <x v="189"/>
    <d v="2014-07-01T05:00:00"/>
  </r>
  <r>
    <n v="193"/>
    <s v="Calhoun, Rogers and Long"/>
    <s v="Progressive discrete hub"/>
    <x v="47"/>
    <n v="3012"/>
    <n v="46"/>
    <x v="0"/>
    <x v="167"/>
    <n v="46.34"/>
    <x v="1"/>
    <s v="USD"/>
    <x v="19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x v="143"/>
    <n v="8716"/>
    <n v="123"/>
    <x v="1"/>
    <x v="105"/>
    <n v="69.17"/>
    <x v="1"/>
    <s v="USD"/>
    <x v="191"/>
    <n v="1443589200"/>
    <b v="0"/>
    <b v="0"/>
    <s v="music/metal"/>
    <x v="1"/>
    <s v="metal"/>
    <x v="191"/>
    <d v="2015-09-30T05:00:00"/>
  </r>
  <r>
    <n v="195"/>
    <s v="Smith and Sons"/>
    <s v="Upgradable high-level solution"/>
    <x v="144"/>
    <n v="57157"/>
    <n v="362"/>
    <x v="1"/>
    <x v="168"/>
    <n v="109.08"/>
    <x v="1"/>
    <s v="USD"/>
    <x v="192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x v="139"/>
    <n v="5178"/>
    <n v="63"/>
    <x v="0"/>
    <x v="16"/>
    <n v="51.78"/>
    <x v="3"/>
    <s v="DKK"/>
    <x v="173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x v="145"/>
    <n v="163118"/>
    <n v="298"/>
    <x v="1"/>
    <x v="169"/>
    <n v="82.01"/>
    <x v="1"/>
    <s v="USD"/>
    <x v="193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x v="146"/>
    <n v="6041"/>
    <n v="10"/>
    <x v="0"/>
    <x v="170"/>
    <n v="35.96"/>
    <x v="1"/>
    <s v="USD"/>
    <x v="194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x v="37"/>
    <n v="968"/>
    <n v="54"/>
    <x v="0"/>
    <x v="171"/>
    <n v="74.459999999999994"/>
    <x v="1"/>
    <s v="USD"/>
    <x v="195"/>
    <n v="1436590800"/>
    <b v="0"/>
    <b v="0"/>
    <s v="music/rock"/>
    <x v="1"/>
    <s v="rock"/>
    <x v="195"/>
    <d v="2015-07-11T05:00:00"/>
  </r>
  <r>
    <n v="200"/>
    <s v="Becker, Rice and White"/>
    <s v="Reduced dedicated capability"/>
    <x v="0"/>
    <n v="2"/>
    <n v="2"/>
    <x v="0"/>
    <x v="49"/>
    <n v="2"/>
    <x v="0"/>
    <s v="CAD"/>
    <x v="152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x v="118"/>
    <n v="14305"/>
    <n v="681"/>
    <x v="1"/>
    <x v="144"/>
    <n v="91.11"/>
    <x v="1"/>
    <s v="USD"/>
    <x v="196"/>
    <n v="1407819600"/>
    <b v="0"/>
    <b v="0"/>
    <s v="technology/web"/>
    <x v="2"/>
    <s v="web"/>
    <x v="196"/>
    <d v="2014-08-12T05:00:00"/>
  </r>
  <r>
    <n v="202"/>
    <s v="Mcknight-Freeman"/>
    <s v="Upgradable scalable methodology"/>
    <x v="111"/>
    <n v="6543"/>
    <n v="79"/>
    <x v="3"/>
    <x v="172"/>
    <n v="79.790000000000006"/>
    <x v="1"/>
    <s v="USD"/>
    <x v="197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x v="147"/>
    <n v="193413"/>
    <n v="134"/>
    <x v="1"/>
    <x v="173"/>
    <n v="43"/>
    <x v="2"/>
    <s v="AUD"/>
    <x v="198"/>
    <n v="1484805600"/>
    <b v="0"/>
    <b v="0"/>
    <s v="theater/plays"/>
    <x v="3"/>
    <s v="plays"/>
    <x v="198"/>
    <d v="2017-01-19T06:00:00"/>
  </r>
  <r>
    <n v="204"/>
    <s v="Daniel-Luna"/>
    <s v="Mandatory multimedia leverage"/>
    <x v="148"/>
    <n v="2529"/>
    <n v="3"/>
    <x v="0"/>
    <x v="174"/>
    <n v="63.23"/>
    <x v="1"/>
    <s v="USD"/>
    <x v="199"/>
    <n v="1302670800"/>
    <b v="0"/>
    <b v="0"/>
    <s v="music/jazz"/>
    <x v="1"/>
    <s v="jazz"/>
    <x v="199"/>
    <d v="2011-04-13T05:00:00"/>
  </r>
  <r>
    <n v="205"/>
    <s v="Weaver-Marquez"/>
    <s v="Focused analyzing circuit"/>
    <x v="81"/>
    <n v="5614"/>
    <n v="432"/>
    <x v="1"/>
    <x v="175"/>
    <n v="70.180000000000007"/>
    <x v="1"/>
    <s v="USD"/>
    <x v="2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x v="25"/>
    <n v="3496"/>
    <n v="39"/>
    <x v="3"/>
    <x v="176"/>
    <n v="61.33"/>
    <x v="1"/>
    <s v="USD"/>
    <x v="201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x v="67"/>
    <n v="4257"/>
    <n v="426"/>
    <x v="1"/>
    <x v="177"/>
    <n v="99"/>
    <x v="1"/>
    <s v="USD"/>
    <x v="202"/>
    <n v="1537160400"/>
    <b v="0"/>
    <b v="1"/>
    <s v="music/rock"/>
    <x v="1"/>
    <s v="rock"/>
    <x v="202"/>
    <d v="2018-09-17T05:00:00"/>
  </r>
  <r>
    <n v="208"/>
    <s v="Jackson Inc"/>
    <s v="Mandatory multi-tasking encryption"/>
    <x v="149"/>
    <n v="199110"/>
    <n v="101"/>
    <x v="1"/>
    <x v="178"/>
    <n v="96.98"/>
    <x v="1"/>
    <s v="USD"/>
    <x v="203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x v="150"/>
    <n v="41212"/>
    <n v="21"/>
    <x v="2"/>
    <x v="179"/>
    <n v="51"/>
    <x v="2"/>
    <s v="AUD"/>
    <x v="204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x v="151"/>
    <n v="6338"/>
    <n v="67"/>
    <x v="0"/>
    <x v="31"/>
    <n v="28.04"/>
    <x v="3"/>
    <s v="DKK"/>
    <x v="205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x v="152"/>
    <n v="99100"/>
    <n v="95"/>
    <x v="0"/>
    <x v="180"/>
    <n v="60.98"/>
    <x v="1"/>
    <s v="USD"/>
    <x v="206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x v="32"/>
    <n v="12300"/>
    <n v="152"/>
    <x v="1"/>
    <x v="170"/>
    <n v="73.209999999999994"/>
    <x v="1"/>
    <s v="USD"/>
    <x v="207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x v="153"/>
    <n v="171549"/>
    <n v="195"/>
    <x v="1"/>
    <x v="181"/>
    <n v="40"/>
    <x v="1"/>
    <s v="USD"/>
    <x v="208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x v="1"/>
    <n v="14324"/>
    <n v="1023"/>
    <x v="1"/>
    <x v="34"/>
    <n v="86.81"/>
    <x v="1"/>
    <s v="USD"/>
    <x v="209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x v="154"/>
    <n v="6024"/>
    <n v="4"/>
    <x v="0"/>
    <x v="182"/>
    <n v="42.13"/>
    <x v="1"/>
    <s v="USD"/>
    <x v="21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x v="155"/>
    <n v="188721"/>
    <n v="155"/>
    <x v="1"/>
    <x v="183"/>
    <n v="103.98"/>
    <x v="1"/>
    <s v="USD"/>
    <x v="211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x v="156"/>
    <n v="57911"/>
    <n v="45"/>
    <x v="0"/>
    <x v="184"/>
    <n v="62"/>
    <x v="1"/>
    <s v="USD"/>
    <x v="212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x v="57"/>
    <n v="12309"/>
    <n v="216"/>
    <x v="1"/>
    <x v="185"/>
    <n v="31.01"/>
    <x v="4"/>
    <s v="GBP"/>
    <x v="213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x v="157"/>
    <n v="138497"/>
    <n v="332"/>
    <x v="1"/>
    <x v="186"/>
    <n v="89.99"/>
    <x v="1"/>
    <s v="USD"/>
    <x v="214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x v="58"/>
    <n v="667"/>
    <n v="8"/>
    <x v="0"/>
    <x v="68"/>
    <n v="39.24"/>
    <x v="1"/>
    <s v="USD"/>
    <x v="215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x v="158"/>
    <n v="119830"/>
    <n v="99"/>
    <x v="0"/>
    <x v="187"/>
    <n v="54.99"/>
    <x v="1"/>
    <s v="USD"/>
    <x v="216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x v="73"/>
    <n v="6623"/>
    <n v="138"/>
    <x v="1"/>
    <x v="188"/>
    <n v="47.99"/>
    <x v="1"/>
    <s v="USD"/>
    <x v="217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x v="159"/>
    <n v="81897"/>
    <n v="94"/>
    <x v="0"/>
    <x v="189"/>
    <n v="87.97"/>
    <x v="1"/>
    <s v="USD"/>
    <x v="218"/>
    <n v="1459314000"/>
    <b v="0"/>
    <b v="0"/>
    <s v="theater/plays"/>
    <x v="3"/>
    <s v="plays"/>
    <x v="218"/>
    <d v="2016-03-30T05:00:00"/>
  </r>
  <r>
    <n v="224"/>
    <s v="Lester-Moore"/>
    <s v="Diverse analyzing definition"/>
    <x v="160"/>
    <n v="186885"/>
    <n v="404"/>
    <x v="1"/>
    <x v="190"/>
    <n v="52"/>
    <x v="1"/>
    <s v="USD"/>
    <x v="219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x v="161"/>
    <n v="176398"/>
    <n v="260"/>
    <x v="1"/>
    <x v="191"/>
    <n v="30"/>
    <x v="1"/>
    <s v="USD"/>
    <x v="220"/>
    <n v="1399093200"/>
    <b v="1"/>
    <b v="0"/>
    <s v="music/rock"/>
    <x v="1"/>
    <s v="rock"/>
    <x v="220"/>
    <d v="2014-05-03T05:00:00"/>
  </r>
  <r>
    <n v="226"/>
    <s v="Garcia Inc"/>
    <s v="Progressive neutral middleware"/>
    <x v="162"/>
    <n v="10999"/>
    <n v="367"/>
    <x v="1"/>
    <x v="192"/>
    <n v="98.21"/>
    <x v="1"/>
    <s v="USD"/>
    <x v="221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x v="163"/>
    <n v="102751"/>
    <n v="169"/>
    <x v="1"/>
    <x v="193"/>
    <n v="108.96"/>
    <x v="1"/>
    <s v="USD"/>
    <x v="222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x v="164"/>
    <n v="165352"/>
    <n v="120"/>
    <x v="1"/>
    <x v="194"/>
    <n v="67"/>
    <x v="1"/>
    <s v="USD"/>
    <x v="172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x v="165"/>
    <n v="165798"/>
    <n v="194"/>
    <x v="1"/>
    <x v="195"/>
    <n v="64.989999999999995"/>
    <x v="1"/>
    <s v="USD"/>
    <x v="223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x v="166"/>
    <n v="10084"/>
    <n v="420"/>
    <x v="1"/>
    <x v="196"/>
    <n v="99.84"/>
    <x v="1"/>
    <s v="USD"/>
    <x v="224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x v="44"/>
    <n v="5523"/>
    <n v="77"/>
    <x v="3"/>
    <x v="109"/>
    <n v="82.43"/>
    <x v="1"/>
    <s v="USD"/>
    <x v="225"/>
    <n v="1374123600"/>
    <b v="0"/>
    <b v="0"/>
    <s v="theater/plays"/>
    <x v="3"/>
    <s v="plays"/>
    <x v="225"/>
    <d v="2013-07-18T05:00:00"/>
  </r>
  <r>
    <n v="232"/>
    <s v="Davis-Rodriguez"/>
    <s v="Progressive secondary portal"/>
    <x v="74"/>
    <n v="5823"/>
    <n v="171"/>
    <x v="1"/>
    <x v="45"/>
    <n v="63.29"/>
    <x v="1"/>
    <s v="USD"/>
    <x v="226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x v="167"/>
    <n v="6000"/>
    <n v="158"/>
    <x v="1"/>
    <x v="197"/>
    <n v="96.77"/>
    <x v="1"/>
    <s v="USD"/>
    <x v="227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x v="168"/>
    <n v="8181"/>
    <n v="109"/>
    <x v="1"/>
    <x v="46"/>
    <n v="54.91"/>
    <x v="6"/>
    <s v="EUR"/>
    <x v="228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x v="133"/>
    <n v="3589"/>
    <n v="42"/>
    <x v="0"/>
    <x v="45"/>
    <n v="39.01"/>
    <x v="1"/>
    <s v="USD"/>
    <x v="229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x v="169"/>
    <n v="4323"/>
    <n v="11"/>
    <x v="0"/>
    <x v="176"/>
    <n v="75.84"/>
    <x v="2"/>
    <s v="AUD"/>
    <x v="23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x v="29"/>
    <n v="14822"/>
    <n v="159"/>
    <x v="1"/>
    <x v="198"/>
    <n v="45.05"/>
    <x v="1"/>
    <s v="USD"/>
    <x v="231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x v="166"/>
    <n v="10138"/>
    <n v="422"/>
    <x v="1"/>
    <x v="199"/>
    <n v="104.52"/>
    <x v="3"/>
    <s v="DKK"/>
    <x v="232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x v="170"/>
    <n v="3127"/>
    <n v="98"/>
    <x v="0"/>
    <x v="142"/>
    <n v="76.27"/>
    <x v="1"/>
    <s v="USD"/>
    <x v="233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x v="171"/>
    <n v="123124"/>
    <n v="419"/>
    <x v="1"/>
    <x v="200"/>
    <n v="69.02"/>
    <x v="1"/>
    <s v="USD"/>
    <x v="194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x v="172"/>
    <n v="171729"/>
    <n v="102"/>
    <x v="1"/>
    <x v="74"/>
    <n v="101.98"/>
    <x v="2"/>
    <s v="AUD"/>
    <x v="234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x v="141"/>
    <n v="10729"/>
    <n v="128"/>
    <x v="1"/>
    <x v="201"/>
    <n v="42.92"/>
    <x v="1"/>
    <s v="USD"/>
    <x v="235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x v="173"/>
    <n v="10240"/>
    <n v="445"/>
    <x v="1"/>
    <x v="202"/>
    <n v="43.03"/>
    <x v="1"/>
    <s v="USD"/>
    <x v="236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x v="31"/>
    <n v="3988"/>
    <n v="570"/>
    <x v="1"/>
    <x v="4"/>
    <n v="75.25"/>
    <x v="1"/>
    <s v="USD"/>
    <x v="237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x v="49"/>
    <n v="14771"/>
    <n v="509"/>
    <x v="1"/>
    <x v="203"/>
    <n v="69.02"/>
    <x v="1"/>
    <s v="USD"/>
    <x v="238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x v="6"/>
    <n v="14649"/>
    <n v="326"/>
    <x v="1"/>
    <x v="42"/>
    <n v="65.989999999999995"/>
    <x v="1"/>
    <s v="USD"/>
    <x v="239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x v="174"/>
    <n v="184658"/>
    <n v="933"/>
    <x v="1"/>
    <x v="204"/>
    <n v="98.01"/>
    <x v="1"/>
    <s v="USD"/>
    <x v="24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x v="8"/>
    <n v="13103"/>
    <n v="211"/>
    <x v="1"/>
    <x v="205"/>
    <n v="60.11"/>
    <x v="2"/>
    <s v="AUD"/>
    <x v="241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x v="175"/>
    <n v="168095"/>
    <n v="273"/>
    <x v="1"/>
    <x v="206"/>
    <n v="26"/>
    <x v="1"/>
    <s v="USD"/>
    <x v="242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x v="0"/>
    <n v="3"/>
    <n v="3"/>
    <x v="0"/>
    <x v="49"/>
    <n v="3"/>
    <x v="1"/>
    <s v="USD"/>
    <x v="67"/>
    <n v="1267423200"/>
    <b v="0"/>
    <b v="0"/>
    <s v="music/rock"/>
    <x v="1"/>
    <s v="rock"/>
    <x v="67"/>
    <d v="2010-03-01T06:00:00"/>
  </r>
  <r>
    <n v="251"/>
    <s v="Singleton Ltd"/>
    <s v="Enhanced user-facing function"/>
    <x v="143"/>
    <n v="3840"/>
    <n v="54"/>
    <x v="0"/>
    <x v="196"/>
    <n v="38.020000000000003"/>
    <x v="1"/>
    <s v="USD"/>
    <x v="243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x v="67"/>
    <n v="6263"/>
    <n v="626"/>
    <x v="1"/>
    <x v="207"/>
    <n v="106.15"/>
    <x v="1"/>
    <s v="USD"/>
    <x v="244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x v="158"/>
    <n v="108161"/>
    <n v="89"/>
    <x v="0"/>
    <x v="208"/>
    <n v="81.02"/>
    <x v="0"/>
    <s v="CAD"/>
    <x v="245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x v="176"/>
    <n v="8505"/>
    <n v="185"/>
    <x v="1"/>
    <x v="39"/>
    <n v="96.65"/>
    <x v="1"/>
    <s v="USD"/>
    <x v="246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x v="177"/>
    <n v="96735"/>
    <n v="120"/>
    <x v="1"/>
    <x v="209"/>
    <n v="57"/>
    <x v="1"/>
    <s v="USD"/>
    <x v="247"/>
    <n v="1298268000"/>
    <b v="0"/>
    <b v="1"/>
    <s v="music/rock"/>
    <x v="1"/>
    <s v="rock"/>
    <x v="247"/>
    <d v="2011-02-21T06:00:00"/>
  </r>
  <r>
    <n v="256"/>
    <s v="Smith-Reid"/>
    <s v="Optimized actuating toolset"/>
    <x v="178"/>
    <n v="959"/>
    <n v="23"/>
    <x v="0"/>
    <x v="27"/>
    <n v="63.93"/>
    <x v="4"/>
    <s v="GBP"/>
    <x v="248"/>
    <n v="1456812000"/>
    <b v="0"/>
    <b v="0"/>
    <s v="music/rock"/>
    <x v="1"/>
    <s v="rock"/>
    <x v="248"/>
    <d v="2016-03-01T06:00:00"/>
  </r>
  <r>
    <n v="257"/>
    <s v="Williams Inc"/>
    <s v="Decentralized exuding strategy"/>
    <x v="57"/>
    <n v="8322"/>
    <n v="146"/>
    <x v="1"/>
    <x v="45"/>
    <n v="90.46"/>
    <x v="1"/>
    <s v="USD"/>
    <x v="249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x v="92"/>
    <n v="13424"/>
    <n v="268"/>
    <x v="1"/>
    <x v="129"/>
    <n v="72.17"/>
    <x v="1"/>
    <s v="USD"/>
    <x v="25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x v="37"/>
    <n v="10755"/>
    <n v="598"/>
    <x v="1"/>
    <x v="188"/>
    <n v="77.930000000000007"/>
    <x v="1"/>
    <s v="USD"/>
    <x v="251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x v="9"/>
    <n v="9935"/>
    <n v="158"/>
    <x v="1"/>
    <x v="210"/>
    <n v="38.07"/>
    <x v="1"/>
    <s v="USD"/>
    <x v="136"/>
    <n v="1349845200"/>
    <b v="0"/>
    <b v="0"/>
    <s v="music/rock"/>
    <x v="1"/>
    <s v="rock"/>
    <x v="136"/>
    <d v="2012-10-10T05:00:00"/>
  </r>
  <r>
    <n v="261"/>
    <s v="Mason-Smith"/>
    <s v="Reverse-engineered cohesive migration"/>
    <x v="179"/>
    <n v="26303"/>
    <n v="31"/>
    <x v="0"/>
    <x v="211"/>
    <n v="57.94"/>
    <x v="1"/>
    <s v="USD"/>
    <x v="252"/>
    <n v="1283058000"/>
    <b v="0"/>
    <b v="1"/>
    <s v="music/rock"/>
    <x v="1"/>
    <s v="rock"/>
    <x v="252"/>
    <d v="2010-08-29T05:00:00"/>
  </r>
  <r>
    <n v="262"/>
    <s v="Lloyd, Kennedy and Davis"/>
    <s v="Compatible multimedia hub"/>
    <x v="12"/>
    <n v="5328"/>
    <n v="313"/>
    <x v="1"/>
    <x v="37"/>
    <n v="49.79"/>
    <x v="1"/>
    <s v="USD"/>
    <x v="253"/>
    <n v="1304226000"/>
    <b v="0"/>
    <b v="1"/>
    <s v="music/indie rock"/>
    <x v="1"/>
    <s v="indie rock"/>
    <x v="253"/>
    <d v="2011-05-01T05:00:00"/>
  </r>
  <r>
    <n v="263"/>
    <s v="Walker Ltd"/>
    <s v="Organic eco-centric success"/>
    <x v="49"/>
    <n v="10756"/>
    <n v="371"/>
    <x v="1"/>
    <x v="134"/>
    <n v="54.05"/>
    <x v="1"/>
    <s v="USD"/>
    <x v="254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x v="180"/>
    <n v="165375"/>
    <n v="363"/>
    <x v="1"/>
    <x v="212"/>
    <n v="30"/>
    <x v="1"/>
    <s v="USD"/>
    <x v="255"/>
    <n v="1362031200"/>
    <b v="0"/>
    <b v="0"/>
    <s v="theater/plays"/>
    <x v="3"/>
    <s v="plays"/>
    <x v="255"/>
    <d v="2013-02-28T06:00:00"/>
  </r>
  <r>
    <n v="265"/>
    <s v="Lee and Sons"/>
    <s v="Persevering interactive emulation"/>
    <x v="70"/>
    <n v="6031"/>
    <n v="123"/>
    <x v="1"/>
    <x v="99"/>
    <n v="70.13"/>
    <x v="1"/>
    <s v="USD"/>
    <x v="256"/>
    <n v="1455602400"/>
    <b v="0"/>
    <b v="0"/>
    <s v="theater/plays"/>
    <x v="3"/>
    <s v="plays"/>
    <x v="256"/>
    <d v="2016-02-16T06:00:00"/>
  </r>
  <r>
    <n v="266"/>
    <s v="Cole LLC"/>
    <s v="Proactive responsive emulation"/>
    <x v="181"/>
    <n v="85902"/>
    <n v="77"/>
    <x v="0"/>
    <x v="213"/>
    <n v="27"/>
    <x v="6"/>
    <s v="EUR"/>
    <x v="257"/>
    <n v="1418191200"/>
    <b v="0"/>
    <b v="1"/>
    <s v="music/jazz"/>
    <x v="1"/>
    <s v="jazz"/>
    <x v="257"/>
    <d v="2014-12-10T06:00:00"/>
  </r>
  <r>
    <n v="267"/>
    <s v="Acosta PLC"/>
    <s v="Extended eco-centric function"/>
    <x v="182"/>
    <n v="143910"/>
    <n v="234"/>
    <x v="1"/>
    <x v="214"/>
    <n v="51.99"/>
    <x v="2"/>
    <s v="AUD"/>
    <x v="258"/>
    <n v="1352440800"/>
    <b v="0"/>
    <b v="0"/>
    <s v="theater/plays"/>
    <x v="3"/>
    <s v="plays"/>
    <x v="258"/>
    <d v="2012-11-09T06:00:00"/>
  </r>
  <r>
    <n v="268"/>
    <s v="Brown-Mckee"/>
    <s v="Networked optimal productivity"/>
    <x v="42"/>
    <n v="2708"/>
    <n v="181"/>
    <x v="1"/>
    <x v="44"/>
    <n v="56.42"/>
    <x v="1"/>
    <s v="USD"/>
    <x v="259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x v="26"/>
    <n v="8842"/>
    <n v="253"/>
    <x v="1"/>
    <x v="215"/>
    <n v="101.63"/>
    <x v="1"/>
    <s v="USD"/>
    <x v="26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x v="183"/>
    <n v="47260"/>
    <n v="27"/>
    <x v="3"/>
    <x v="216"/>
    <n v="25.01"/>
    <x v="1"/>
    <s v="USD"/>
    <x v="261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x v="184"/>
    <n v="1953"/>
    <n v="1"/>
    <x v="2"/>
    <x v="217"/>
    <n v="32.020000000000003"/>
    <x v="1"/>
    <s v="USD"/>
    <x v="262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x v="185"/>
    <n v="155349"/>
    <n v="304"/>
    <x v="1"/>
    <x v="218"/>
    <n v="82.02"/>
    <x v="1"/>
    <s v="USD"/>
    <x v="263"/>
    <n v="1564894800"/>
    <b v="0"/>
    <b v="1"/>
    <s v="theater/plays"/>
    <x v="3"/>
    <s v="plays"/>
    <x v="263"/>
    <d v="2019-08-04T05:00:00"/>
  </r>
  <r>
    <n v="273"/>
    <s v="Thomas and Sons"/>
    <s v="Re-engineered heuristic forecast"/>
    <x v="75"/>
    <n v="10704"/>
    <n v="137"/>
    <x v="1"/>
    <x v="219"/>
    <n v="37.96"/>
    <x v="0"/>
    <s v="CAD"/>
    <x v="264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x v="166"/>
    <n v="773"/>
    <n v="32"/>
    <x v="0"/>
    <x v="27"/>
    <n v="51.53"/>
    <x v="1"/>
    <s v="USD"/>
    <x v="265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x v="61"/>
    <n v="9419"/>
    <n v="242"/>
    <x v="1"/>
    <x v="220"/>
    <n v="81.2"/>
    <x v="1"/>
    <s v="USD"/>
    <x v="266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x v="20"/>
    <n v="5324"/>
    <n v="97"/>
    <x v="0"/>
    <x v="221"/>
    <n v="40.03"/>
    <x v="1"/>
    <s v="USD"/>
    <x v="267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x v="31"/>
    <n v="7465"/>
    <n v="1066"/>
    <x v="1"/>
    <x v="100"/>
    <n v="89.94"/>
    <x v="1"/>
    <s v="USD"/>
    <x v="268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x v="50"/>
    <n v="8799"/>
    <n v="326"/>
    <x v="1"/>
    <x v="222"/>
    <n v="96.69"/>
    <x v="1"/>
    <s v="USD"/>
    <x v="269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x v="48"/>
    <n v="13656"/>
    <n v="171"/>
    <x v="1"/>
    <x v="223"/>
    <n v="25.01"/>
    <x v="1"/>
    <s v="USD"/>
    <x v="27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x v="186"/>
    <n v="14536"/>
    <n v="581"/>
    <x v="1"/>
    <x v="224"/>
    <n v="36.99"/>
    <x v="1"/>
    <s v="USD"/>
    <x v="271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x v="187"/>
    <n v="150552"/>
    <n v="92"/>
    <x v="0"/>
    <x v="225"/>
    <n v="73.010000000000005"/>
    <x v="1"/>
    <s v="USD"/>
    <x v="272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x v="141"/>
    <n v="9076"/>
    <n v="108"/>
    <x v="1"/>
    <x v="221"/>
    <n v="68.239999999999995"/>
    <x v="1"/>
    <s v="USD"/>
    <x v="73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x v="32"/>
    <n v="1517"/>
    <n v="19"/>
    <x v="0"/>
    <x v="226"/>
    <n v="52.31"/>
    <x v="3"/>
    <s v="DKK"/>
    <x v="273"/>
    <n v="1465016400"/>
    <b v="0"/>
    <b v="0"/>
    <s v="music/rock"/>
    <x v="1"/>
    <s v="rock"/>
    <x v="273"/>
    <d v="2016-06-04T05:00:00"/>
  </r>
  <r>
    <n v="284"/>
    <s v="Tran LLC"/>
    <s v="Ameliorated fresh-thinking protocol"/>
    <x v="122"/>
    <n v="8153"/>
    <n v="83"/>
    <x v="0"/>
    <x v="227"/>
    <n v="61.77"/>
    <x v="1"/>
    <s v="USD"/>
    <x v="274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x v="79"/>
    <n v="6357"/>
    <n v="706"/>
    <x v="1"/>
    <x v="228"/>
    <n v="25.03"/>
    <x v="1"/>
    <s v="USD"/>
    <x v="275"/>
    <n v="1476766800"/>
    <b v="0"/>
    <b v="0"/>
    <s v="theater/plays"/>
    <x v="3"/>
    <s v="plays"/>
    <x v="275"/>
    <d v="2016-10-18T05:00:00"/>
  </r>
  <r>
    <n v="286"/>
    <s v="Obrien-Aguirre"/>
    <s v="Devolved uniform complexity"/>
    <x v="188"/>
    <n v="19557"/>
    <n v="17"/>
    <x v="3"/>
    <x v="229"/>
    <n v="106.29"/>
    <x v="1"/>
    <s v="USD"/>
    <x v="276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x v="9"/>
    <n v="13213"/>
    <n v="210"/>
    <x v="1"/>
    <x v="230"/>
    <n v="75.069999999999993"/>
    <x v="1"/>
    <s v="USD"/>
    <x v="277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x v="36"/>
    <n v="5476"/>
    <n v="98"/>
    <x v="0"/>
    <x v="231"/>
    <n v="39.97"/>
    <x v="3"/>
    <s v="DKK"/>
    <x v="278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x v="126"/>
    <n v="13474"/>
    <n v="1684"/>
    <x v="1"/>
    <x v="232"/>
    <n v="39.979999999999997"/>
    <x v="0"/>
    <s v="CAD"/>
    <x v="279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x v="189"/>
    <n v="91722"/>
    <n v="54"/>
    <x v="0"/>
    <x v="233"/>
    <n v="101.02"/>
    <x v="1"/>
    <s v="USD"/>
    <x v="28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x v="37"/>
    <n v="8219"/>
    <n v="457"/>
    <x v="1"/>
    <x v="37"/>
    <n v="76.81"/>
    <x v="1"/>
    <s v="USD"/>
    <x v="281"/>
    <n v="1319000400"/>
    <b v="1"/>
    <b v="0"/>
    <s v="technology/web"/>
    <x v="2"/>
    <s v="web"/>
    <x v="281"/>
    <d v="2011-10-19T05:00:00"/>
  </r>
  <r>
    <n v="292"/>
    <s v="Ho-Harris"/>
    <s v="Versatile cohesive encoding"/>
    <x v="190"/>
    <n v="717"/>
    <n v="10"/>
    <x v="0"/>
    <x v="234"/>
    <n v="71.7"/>
    <x v="1"/>
    <s v="USD"/>
    <x v="282"/>
    <n v="1333429200"/>
    <b v="0"/>
    <b v="0"/>
    <s v="food/food trucks"/>
    <x v="0"/>
    <s v="food trucks"/>
    <x v="282"/>
    <d v="2012-04-03T05:00:00"/>
  </r>
  <r>
    <n v="293"/>
    <s v="Ross Group"/>
    <s v="Organized executive solution"/>
    <x v="191"/>
    <n v="1065"/>
    <n v="16"/>
    <x v="3"/>
    <x v="235"/>
    <n v="33.28"/>
    <x v="6"/>
    <s v="EUR"/>
    <x v="283"/>
    <n v="1287032400"/>
    <b v="0"/>
    <b v="0"/>
    <s v="theater/plays"/>
    <x v="3"/>
    <s v="plays"/>
    <x v="283"/>
    <d v="2010-10-14T05:00:00"/>
  </r>
  <r>
    <n v="294"/>
    <s v="Turner-Davis"/>
    <s v="Automated local emulation"/>
    <x v="60"/>
    <n v="8038"/>
    <n v="1340"/>
    <x v="1"/>
    <x v="236"/>
    <n v="43.92"/>
    <x v="1"/>
    <s v="USD"/>
    <x v="284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x v="192"/>
    <n v="68769"/>
    <n v="36"/>
    <x v="0"/>
    <x v="237"/>
    <n v="36"/>
    <x v="5"/>
    <s v="CHF"/>
    <x v="285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x v="55"/>
    <n v="3352"/>
    <n v="55"/>
    <x v="0"/>
    <x v="63"/>
    <n v="88.21"/>
    <x v="2"/>
    <s v="AUD"/>
    <x v="286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x v="44"/>
    <n v="6785"/>
    <n v="94"/>
    <x v="0"/>
    <x v="238"/>
    <n v="65.239999999999995"/>
    <x v="2"/>
    <s v="AUD"/>
    <x v="287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x v="26"/>
    <n v="5037"/>
    <n v="144"/>
    <x v="1"/>
    <x v="239"/>
    <n v="69.959999999999994"/>
    <x v="1"/>
    <s v="USD"/>
    <x v="288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x v="167"/>
    <n v="1954"/>
    <n v="51"/>
    <x v="0"/>
    <x v="240"/>
    <n v="39.880000000000003"/>
    <x v="1"/>
    <s v="USD"/>
    <x v="289"/>
    <n v="1461819600"/>
    <b v="0"/>
    <b v="0"/>
    <s v="food/food trucks"/>
    <x v="0"/>
    <s v="food trucks"/>
    <x v="289"/>
    <d v="2016-04-28T05:00:00"/>
  </r>
  <r>
    <n v="300"/>
    <s v="Cooke PLC"/>
    <s v="Focused executive core"/>
    <x v="0"/>
    <n v="5"/>
    <n v="5"/>
    <x v="0"/>
    <x v="49"/>
    <n v="5"/>
    <x v="3"/>
    <s v="DKK"/>
    <x v="29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x v="79"/>
    <n v="12102"/>
    <n v="1345"/>
    <x v="1"/>
    <x v="241"/>
    <n v="41.02"/>
    <x v="1"/>
    <s v="USD"/>
    <x v="291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x v="193"/>
    <n v="24234"/>
    <n v="32"/>
    <x v="0"/>
    <x v="242"/>
    <n v="98.91"/>
    <x v="1"/>
    <s v="USD"/>
    <x v="292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x v="74"/>
    <n v="2809"/>
    <n v="83"/>
    <x v="0"/>
    <x v="235"/>
    <n v="87.78"/>
    <x v="1"/>
    <s v="USD"/>
    <x v="293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x v="118"/>
    <n v="11469"/>
    <n v="546"/>
    <x v="1"/>
    <x v="23"/>
    <n v="80.77"/>
    <x v="1"/>
    <s v="USD"/>
    <x v="294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x v="54"/>
    <n v="8014"/>
    <n v="286"/>
    <x v="1"/>
    <x v="72"/>
    <n v="94.28"/>
    <x v="1"/>
    <s v="USD"/>
    <x v="295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x v="191"/>
    <n v="514"/>
    <n v="8"/>
    <x v="0"/>
    <x v="243"/>
    <n v="73.430000000000007"/>
    <x v="1"/>
    <s v="USD"/>
    <x v="296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x v="194"/>
    <n v="43473"/>
    <n v="132"/>
    <x v="1"/>
    <x v="244"/>
    <n v="65.97"/>
    <x v="3"/>
    <s v="DKK"/>
    <x v="297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x v="195"/>
    <n v="87560"/>
    <n v="74"/>
    <x v="0"/>
    <x v="245"/>
    <n v="109.04"/>
    <x v="1"/>
    <s v="USD"/>
    <x v="298"/>
    <n v="1303189200"/>
    <b v="0"/>
    <b v="0"/>
    <s v="theater/plays"/>
    <x v="3"/>
    <s v="plays"/>
    <x v="298"/>
    <d v="2011-04-19T05:00:00"/>
  </r>
  <r>
    <n v="309"/>
    <s v="Harris-Perry"/>
    <s v="User-centric 6thgeneration attitude"/>
    <x v="178"/>
    <n v="3087"/>
    <n v="75"/>
    <x v="3"/>
    <x v="51"/>
    <n v="41.16"/>
    <x v="1"/>
    <s v="USD"/>
    <x v="299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x v="75"/>
    <n v="1586"/>
    <n v="20"/>
    <x v="0"/>
    <x v="36"/>
    <n v="99.13"/>
    <x v="1"/>
    <s v="USD"/>
    <x v="3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x v="9"/>
    <n v="12812"/>
    <n v="203"/>
    <x v="1"/>
    <x v="246"/>
    <n v="105.88"/>
    <x v="1"/>
    <s v="USD"/>
    <x v="247"/>
    <n v="1298872800"/>
    <b v="0"/>
    <b v="0"/>
    <s v="theater/plays"/>
    <x v="3"/>
    <s v="plays"/>
    <x v="247"/>
    <d v="2011-02-28T06:00:00"/>
  </r>
  <r>
    <n v="312"/>
    <s v="Martinez LLC"/>
    <s v="Robust impactful approach"/>
    <x v="18"/>
    <n v="183345"/>
    <n v="310"/>
    <x v="1"/>
    <x v="247"/>
    <n v="49"/>
    <x v="1"/>
    <s v="USD"/>
    <x v="244"/>
    <n v="1383282000"/>
    <b v="0"/>
    <b v="0"/>
    <s v="theater/plays"/>
    <x v="3"/>
    <s v="plays"/>
    <x v="244"/>
    <d v="2013-11-01T05:00:00"/>
  </r>
  <r>
    <n v="313"/>
    <s v="Miller-Irwin"/>
    <s v="Secured maximized policy"/>
    <x v="196"/>
    <n v="8697"/>
    <n v="395"/>
    <x v="1"/>
    <x v="248"/>
    <n v="39"/>
    <x v="1"/>
    <s v="USD"/>
    <x v="301"/>
    <n v="1330495200"/>
    <b v="0"/>
    <b v="0"/>
    <s v="music/rock"/>
    <x v="1"/>
    <s v="rock"/>
    <x v="301"/>
    <d v="2012-02-29T06:00:00"/>
  </r>
  <r>
    <n v="314"/>
    <s v="Sanchez-Morgan"/>
    <s v="Realigned upward-trending strategy"/>
    <x v="1"/>
    <n v="4126"/>
    <n v="295"/>
    <x v="1"/>
    <x v="221"/>
    <n v="31.02"/>
    <x v="1"/>
    <s v="USD"/>
    <x v="188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x v="40"/>
    <n v="3220"/>
    <n v="34"/>
    <x v="0"/>
    <x v="249"/>
    <n v="103.87"/>
    <x v="1"/>
    <s v="USD"/>
    <x v="302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x v="103"/>
    <n v="6401"/>
    <n v="67"/>
    <x v="0"/>
    <x v="250"/>
    <n v="59.27"/>
    <x v="6"/>
    <s v="EUR"/>
    <x v="303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x v="47"/>
    <n v="1269"/>
    <n v="19"/>
    <x v="0"/>
    <x v="141"/>
    <n v="42.3"/>
    <x v="1"/>
    <s v="USD"/>
    <x v="304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x v="57"/>
    <n v="903"/>
    <n v="16"/>
    <x v="0"/>
    <x v="68"/>
    <n v="53.12"/>
    <x v="1"/>
    <s v="USD"/>
    <x v="305"/>
    <n v="1392530400"/>
    <b v="0"/>
    <b v="0"/>
    <s v="music/rock"/>
    <x v="1"/>
    <s v="rock"/>
    <x v="305"/>
    <d v="2014-02-16T06:00:00"/>
  </r>
  <r>
    <n v="319"/>
    <s v="Mills Group"/>
    <s v="Advanced empowering matrix"/>
    <x v="141"/>
    <n v="3251"/>
    <n v="39"/>
    <x v="3"/>
    <x v="251"/>
    <n v="50.8"/>
    <x v="1"/>
    <s v="USD"/>
    <x v="306"/>
    <n v="1283662800"/>
    <b v="0"/>
    <b v="0"/>
    <s v="technology/web"/>
    <x v="2"/>
    <s v="web"/>
    <x v="306"/>
    <d v="2010-09-05T05:00:00"/>
  </r>
  <r>
    <n v="320"/>
    <s v="Sandoval-Powell"/>
    <s v="Phased holistic implementation"/>
    <x v="197"/>
    <n v="8092"/>
    <n v="10"/>
    <x v="0"/>
    <x v="175"/>
    <n v="101.15"/>
    <x v="1"/>
    <s v="USD"/>
    <x v="307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x v="198"/>
    <n v="160422"/>
    <n v="94"/>
    <x v="0"/>
    <x v="194"/>
    <n v="65"/>
    <x v="1"/>
    <s v="USD"/>
    <x v="308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x v="199"/>
    <n v="196377"/>
    <n v="167"/>
    <x v="1"/>
    <x v="252"/>
    <n v="38"/>
    <x v="1"/>
    <s v="USD"/>
    <x v="309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x v="200"/>
    <n v="2148"/>
    <n v="24"/>
    <x v="0"/>
    <x v="150"/>
    <n v="82.62"/>
    <x v="4"/>
    <s v="GBP"/>
    <x v="31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x v="143"/>
    <n v="11648"/>
    <n v="164"/>
    <x v="1"/>
    <x v="253"/>
    <n v="37.94"/>
    <x v="1"/>
    <s v="USD"/>
    <x v="311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x v="191"/>
    <n v="5897"/>
    <n v="91"/>
    <x v="0"/>
    <x v="107"/>
    <n v="80.78"/>
    <x v="1"/>
    <s v="USD"/>
    <x v="79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x v="44"/>
    <n v="3326"/>
    <n v="46"/>
    <x v="0"/>
    <x v="58"/>
    <n v="25.98"/>
    <x v="1"/>
    <s v="USD"/>
    <x v="312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x v="97"/>
    <n v="1002"/>
    <n v="39"/>
    <x v="0"/>
    <x v="254"/>
    <n v="30.36"/>
    <x v="1"/>
    <s v="USD"/>
    <x v="313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x v="201"/>
    <n v="131826"/>
    <n v="134"/>
    <x v="1"/>
    <x v="255"/>
    <n v="54"/>
    <x v="1"/>
    <s v="USD"/>
    <x v="314"/>
    <n v="1544508000"/>
    <b v="0"/>
    <b v="0"/>
    <s v="music/rock"/>
    <x v="1"/>
    <s v="rock"/>
    <x v="314"/>
    <d v="2018-12-11T06:00:00"/>
  </r>
  <r>
    <n v="329"/>
    <s v="Willis and Sons"/>
    <s v="Fundamental incremental database"/>
    <x v="202"/>
    <n v="21477"/>
    <n v="23"/>
    <x v="2"/>
    <x v="57"/>
    <n v="101.79"/>
    <x v="1"/>
    <s v="USD"/>
    <x v="315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x v="203"/>
    <n v="62330"/>
    <n v="185"/>
    <x v="1"/>
    <x v="256"/>
    <n v="45"/>
    <x v="4"/>
    <s v="GBP"/>
    <x v="316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x v="88"/>
    <n v="14643"/>
    <n v="444"/>
    <x v="1"/>
    <x v="257"/>
    <n v="77.069999999999993"/>
    <x v="1"/>
    <s v="USD"/>
    <x v="317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x v="204"/>
    <n v="41396"/>
    <n v="200"/>
    <x v="1"/>
    <x v="258"/>
    <n v="88.08"/>
    <x v="1"/>
    <s v="USD"/>
    <x v="318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x v="103"/>
    <n v="11900"/>
    <n v="124"/>
    <x v="1"/>
    <x v="259"/>
    <n v="47.04"/>
    <x v="1"/>
    <s v="USD"/>
    <x v="319"/>
    <n v="1545112800"/>
    <b v="0"/>
    <b v="0"/>
    <s v="theater/plays"/>
    <x v="3"/>
    <s v="plays"/>
    <x v="319"/>
    <d v="2018-12-18T06:00:00"/>
  </r>
  <r>
    <n v="334"/>
    <s v="Mcgee Group"/>
    <s v="Assimilated discrete algorithm"/>
    <x v="205"/>
    <n v="123538"/>
    <n v="187"/>
    <x v="1"/>
    <x v="260"/>
    <n v="111"/>
    <x v="1"/>
    <s v="USD"/>
    <x v="32"/>
    <n v="1516168800"/>
    <b v="0"/>
    <b v="0"/>
    <s v="music/rock"/>
    <x v="1"/>
    <s v="rock"/>
    <x v="32"/>
    <d v="2018-01-17T06:00:00"/>
  </r>
  <r>
    <n v="335"/>
    <s v="Jordan-Acosta"/>
    <s v="Operative uniform hub"/>
    <x v="206"/>
    <n v="198628"/>
    <n v="114"/>
    <x v="1"/>
    <x v="261"/>
    <n v="87"/>
    <x v="1"/>
    <s v="USD"/>
    <x v="320"/>
    <n v="1574920800"/>
    <b v="0"/>
    <b v="0"/>
    <s v="music/rock"/>
    <x v="1"/>
    <s v="rock"/>
    <x v="320"/>
    <d v="2019-11-28T06:00:00"/>
  </r>
  <r>
    <n v="336"/>
    <s v="Nunez Inc"/>
    <s v="Customizable intangible capability"/>
    <x v="207"/>
    <n v="68602"/>
    <n v="97"/>
    <x v="0"/>
    <x v="262"/>
    <n v="63.99"/>
    <x v="1"/>
    <s v="USD"/>
    <x v="321"/>
    <n v="1292479200"/>
    <b v="0"/>
    <b v="1"/>
    <s v="music/rock"/>
    <x v="1"/>
    <s v="rock"/>
    <x v="321"/>
    <d v="2010-12-16T06:00:00"/>
  </r>
  <r>
    <n v="337"/>
    <s v="Hayden Ltd"/>
    <s v="Innovative didactic analyzer"/>
    <x v="208"/>
    <n v="116064"/>
    <n v="123"/>
    <x v="1"/>
    <x v="263"/>
    <n v="105.99"/>
    <x v="1"/>
    <s v="USD"/>
    <x v="322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x v="209"/>
    <n v="125042"/>
    <n v="179"/>
    <x v="1"/>
    <x v="264"/>
    <n v="73.989999999999995"/>
    <x v="1"/>
    <s v="USD"/>
    <x v="323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x v="210"/>
    <n v="108974"/>
    <n v="80"/>
    <x v="3"/>
    <x v="265"/>
    <n v="84.02"/>
    <x v="0"/>
    <s v="CAD"/>
    <x v="324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x v="211"/>
    <n v="34964"/>
    <n v="94"/>
    <x v="0"/>
    <x v="224"/>
    <n v="88.97"/>
    <x v="1"/>
    <s v="USD"/>
    <x v="325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x v="212"/>
    <n v="96777"/>
    <n v="85"/>
    <x v="0"/>
    <x v="266"/>
    <n v="76.989999999999995"/>
    <x v="1"/>
    <s v="USD"/>
    <x v="326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x v="213"/>
    <n v="31864"/>
    <n v="67"/>
    <x v="0"/>
    <x v="267"/>
    <n v="97.15"/>
    <x v="1"/>
    <s v="USD"/>
    <x v="327"/>
    <n v="1375333200"/>
    <b v="0"/>
    <b v="0"/>
    <s v="theater/plays"/>
    <x v="3"/>
    <s v="plays"/>
    <x v="327"/>
    <d v="2013-08-01T05:00:00"/>
  </r>
  <r>
    <n v="343"/>
    <s v="Spencer-Weber"/>
    <s v="Optional zero-defect task-force"/>
    <x v="25"/>
    <n v="4853"/>
    <n v="54"/>
    <x v="0"/>
    <x v="98"/>
    <n v="33.01"/>
    <x v="1"/>
    <s v="USD"/>
    <x v="328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x v="214"/>
    <n v="82959"/>
    <n v="42"/>
    <x v="0"/>
    <x v="268"/>
    <n v="99.95"/>
    <x v="1"/>
    <s v="USD"/>
    <x v="329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x v="215"/>
    <n v="23159"/>
    <n v="15"/>
    <x v="0"/>
    <x v="269"/>
    <n v="69.97"/>
    <x v="4"/>
    <s v="GBP"/>
    <x v="33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x v="48"/>
    <n v="2758"/>
    <n v="34"/>
    <x v="0"/>
    <x v="270"/>
    <n v="110.32"/>
    <x v="1"/>
    <s v="USD"/>
    <x v="331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x v="79"/>
    <n v="12607"/>
    <n v="1401"/>
    <x v="1"/>
    <x v="271"/>
    <n v="66.010000000000005"/>
    <x v="1"/>
    <s v="USD"/>
    <x v="332"/>
    <n v="1425708000"/>
    <b v="0"/>
    <b v="0"/>
    <s v="technology/web"/>
    <x v="2"/>
    <s v="web"/>
    <x v="332"/>
    <d v="2015-03-07T06:00:00"/>
  </r>
  <r>
    <n v="348"/>
    <s v="Hensley Ltd"/>
    <s v="Versatile cohesive open system"/>
    <x v="216"/>
    <n v="142823"/>
    <n v="72"/>
    <x v="0"/>
    <x v="272"/>
    <n v="41.01"/>
    <x v="1"/>
    <s v="USD"/>
    <x v="333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x v="217"/>
    <n v="95958"/>
    <n v="53"/>
    <x v="0"/>
    <x v="273"/>
    <n v="103.96"/>
    <x v="1"/>
    <s v="USD"/>
    <x v="296"/>
    <n v="1502600400"/>
    <b v="0"/>
    <b v="0"/>
    <s v="theater/plays"/>
    <x v="3"/>
    <s v="plays"/>
    <x v="296"/>
    <d v="2017-08-13T05:00:00"/>
  </r>
  <r>
    <n v="350"/>
    <s v="Shannon Ltd"/>
    <s v="Pre-emptive neutral capacity"/>
    <x v="0"/>
    <n v="5"/>
    <n v="5"/>
    <x v="0"/>
    <x v="49"/>
    <n v="5"/>
    <x v="1"/>
    <s v="USD"/>
    <x v="334"/>
    <n v="1433653200"/>
    <b v="0"/>
    <b v="1"/>
    <s v="music/jazz"/>
    <x v="1"/>
    <s v="jazz"/>
    <x v="334"/>
    <d v="2015-06-07T05:00:00"/>
  </r>
  <r>
    <n v="351"/>
    <s v="Young LLC"/>
    <s v="Universal maximized methodology"/>
    <x v="218"/>
    <n v="94631"/>
    <n v="128"/>
    <x v="1"/>
    <x v="274"/>
    <n v="47.01"/>
    <x v="1"/>
    <s v="USD"/>
    <x v="335"/>
    <n v="1441602000"/>
    <b v="0"/>
    <b v="0"/>
    <s v="music/rock"/>
    <x v="1"/>
    <s v="rock"/>
    <x v="335"/>
    <d v="2015-09-07T05:00:00"/>
  </r>
  <r>
    <n v="352"/>
    <s v="Adams, Willis and Sanchez"/>
    <s v="Expanded hybrid hardware"/>
    <x v="54"/>
    <n v="977"/>
    <n v="35"/>
    <x v="0"/>
    <x v="254"/>
    <n v="29.61"/>
    <x v="0"/>
    <s v="CAD"/>
    <x v="336"/>
    <n v="1447567200"/>
    <b v="0"/>
    <b v="0"/>
    <s v="theater/plays"/>
    <x v="3"/>
    <s v="plays"/>
    <x v="336"/>
    <d v="2015-11-15T06:00:00"/>
  </r>
  <r>
    <n v="353"/>
    <s v="Mills-Roy"/>
    <s v="Profit-focused multi-tasking access"/>
    <x v="219"/>
    <n v="137961"/>
    <n v="411"/>
    <x v="1"/>
    <x v="275"/>
    <n v="81.010000000000005"/>
    <x v="1"/>
    <s v="USD"/>
    <x v="337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x v="55"/>
    <n v="7548"/>
    <n v="124"/>
    <x v="1"/>
    <x v="175"/>
    <n v="94.35"/>
    <x v="3"/>
    <s v="DKK"/>
    <x v="338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x v="167"/>
    <n v="2241"/>
    <n v="59"/>
    <x v="2"/>
    <x v="99"/>
    <n v="26.06"/>
    <x v="1"/>
    <s v="USD"/>
    <x v="339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x v="29"/>
    <n v="3431"/>
    <n v="37"/>
    <x v="0"/>
    <x v="174"/>
    <n v="85.78"/>
    <x v="6"/>
    <s v="EUR"/>
    <x v="34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x v="173"/>
    <n v="4253"/>
    <n v="185"/>
    <x v="1"/>
    <x v="142"/>
    <n v="103.73"/>
    <x v="1"/>
    <s v="USD"/>
    <x v="341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x v="62"/>
    <n v="1146"/>
    <n v="12"/>
    <x v="0"/>
    <x v="276"/>
    <n v="49.83"/>
    <x v="0"/>
    <s v="CAD"/>
    <x v="342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x v="220"/>
    <n v="11948"/>
    <n v="299"/>
    <x v="1"/>
    <x v="277"/>
    <n v="63.89"/>
    <x v="1"/>
    <s v="USD"/>
    <x v="343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x v="221"/>
    <n v="135132"/>
    <n v="226"/>
    <x v="1"/>
    <x v="278"/>
    <n v="47"/>
    <x v="4"/>
    <s v="GBP"/>
    <x v="344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x v="20"/>
    <n v="9546"/>
    <n v="174"/>
    <x v="1"/>
    <x v="39"/>
    <n v="108.48"/>
    <x v="1"/>
    <s v="USD"/>
    <x v="345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x v="41"/>
    <n v="13755"/>
    <n v="372"/>
    <x v="1"/>
    <x v="271"/>
    <n v="72.02"/>
    <x v="1"/>
    <s v="USD"/>
    <x v="65"/>
    <n v="1299391200"/>
    <b v="0"/>
    <b v="0"/>
    <s v="music/rock"/>
    <x v="1"/>
    <s v="rock"/>
    <x v="65"/>
    <d v="2011-03-06T06:00:00"/>
  </r>
  <r>
    <n v="363"/>
    <s v="Gray-Davis"/>
    <s v="Re-contextualized local initiative"/>
    <x v="5"/>
    <n v="8330"/>
    <n v="160"/>
    <x v="1"/>
    <x v="279"/>
    <n v="59.93"/>
    <x v="1"/>
    <s v="USD"/>
    <x v="346"/>
    <n v="1325052000"/>
    <b v="0"/>
    <b v="0"/>
    <s v="music/rock"/>
    <x v="1"/>
    <s v="rock"/>
    <x v="346"/>
    <d v="2011-12-28T06:00:00"/>
  </r>
  <r>
    <n v="364"/>
    <s v="Ramirez-Myers"/>
    <s v="Switchable intangible definition"/>
    <x v="79"/>
    <n v="14547"/>
    <n v="1616"/>
    <x v="1"/>
    <x v="129"/>
    <n v="78.209999999999994"/>
    <x v="1"/>
    <s v="USD"/>
    <x v="347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x v="39"/>
    <n v="11735"/>
    <n v="733"/>
    <x v="1"/>
    <x v="192"/>
    <n v="104.78"/>
    <x v="2"/>
    <s v="AUD"/>
    <x v="348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x v="37"/>
    <n v="10658"/>
    <n v="592"/>
    <x v="1"/>
    <x v="196"/>
    <n v="105.52"/>
    <x v="1"/>
    <s v="USD"/>
    <x v="349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x v="34"/>
    <n v="1870"/>
    <n v="19"/>
    <x v="0"/>
    <x v="51"/>
    <n v="24.93"/>
    <x v="1"/>
    <s v="USD"/>
    <x v="35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x v="5"/>
    <n v="14394"/>
    <n v="277"/>
    <x v="1"/>
    <x v="280"/>
    <n v="69.87"/>
    <x v="4"/>
    <s v="GBP"/>
    <x v="351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x v="91"/>
    <n v="14743"/>
    <n v="273"/>
    <x v="1"/>
    <x v="110"/>
    <n v="95.73"/>
    <x v="1"/>
    <s v="USD"/>
    <x v="352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x v="222"/>
    <n v="178965"/>
    <n v="159"/>
    <x v="1"/>
    <x v="281"/>
    <n v="30"/>
    <x v="1"/>
    <s v="USD"/>
    <x v="353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x v="223"/>
    <n v="128410"/>
    <n v="68"/>
    <x v="0"/>
    <x v="282"/>
    <n v="59.01"/>
    <x v="1"/>
    <s v="USD"/>
    <x v="354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x v="79"/>
    <n v="14324"/>
    <n v="1592"/>
    <x v="1"/>
    <x v="283"/>
    <n v="84.76"/>
    <x v="1"/>
    <s v="USD"/>
    <x v="355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x v="224"/>
    <n v="164291"/>
    <n v="730"/>
    <x v="1"/>
    <x v="284"/>
    <n v="78.010000000000005"/>
    <x v="1"/>
    <s v="USD"/>
    <x v="356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x v="225"/>
    <n v="22073"/>
    <n v="13"/>
    <x v="0"/>
    <x v="165"/>
    <n v="50.05"/>
    <x v="1"/>
    <s v="USD"/>
    <x v="357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x v="50"/>
    <n v="1479"/>
    <n v="55"/>
    <x v="0"/>
    <x v="270"/>
    <n v="59.16"/>
    <x v="1"/>
    <s v="USD"/>
    <x v="358"/>
    <n v="1449900000"/>
    <b v="0"/>
    <b v="0"/>
    <s v="music/indie rock"/>
    <x v="1"/>
    <s v="indie rock"/>
    <x v="358"/>
    <d v="2015-12-12T06:00:00"/>
  </r>
  <r>
    <n v="376"/>
    <s v="Perry PLC"/>
    <s v="Mandatory uniform matrix"/>
    <x v="74"/>
    <n v="12275"/>
    <n v="361"/>
    <x v="1"/>
    <x v="54"/>
    <n v="93.7"/>
    <x v="1"/>
    <s v="USD"/>
    <x v="359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x v="226"/>
    <n v="5098"/>
    <n v="10"/>
    <x v="0"/>
    <x v="78"/>
    <n v="40.14"/>
    <x v="1"/>
    <s v="USD"/>
    <x v="12"/>
    <n v="1572933600"/>
    <b v="0"/>
    <b v="0"/>
    <s v="theater/plays"/>
    <x v="3"/>
    <s v="plays"/>
    <x v="12"/>
    <d v="2019-11-05T06:00:00"/>
  </r>
  <r>
    <n v="378"/>
    <s v="Fleming-Oliver"/>
    <s v="Managed stable function"/>
    <x v="227"/>
    <n v="24882"/>
    <n v="14"/>
    <x v="0"/>
    <x v="285"/>
    <n v="70.09"/>
    <x v="1"/>
    <s v="USD"/>
    <x v="36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x v="44"/>
    <n v="2912"/>
    <n v="40"/>
    <x v="0"/>
    <x v="9"/>
    <n v="66.180000000000007"/>
    <x v="4"/>
    <s v="GBP"/>
    <x v="361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x v="186"/>
    <n v="4008"/>
    <n v="160"/>
    <x v="1"/>
    <x v="286"/>
    <n v="47.71"/>
    <x v="1"/>
    <s v="USD"/>
    <x v="362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x v="98"/>
    <n v="9749"/>
    <n v="184"/>
    <x v="1"/>
    <x v="287"/>
    <n v="62.9"/>
    <x v="1"/>
    <s v="USD"/>
    <x v="363"/>
    <n v="1437714000"/>
    <b v="0"/>
    <b v="0"/>
    <s v="theater/plays"/>
    <x v="3"/>
    <s v="plays"/>
    <x v="363"/>
    <d v="2015-07-24T05:00:00"/>
  </r>
  <r>
    <n v="382"/>
    <s v="King Ltd"/>
    <s v="Visionary systemic process improvement"/>
    <x v="14"/>
    <n v="5803"/>
    <n v="64"/>
    <x v="0"/>
    <x v="109"/>
    <n v="86.61"/>
    <x v="1"/>
    <s v="USD"/>
    <x v="364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x v="9"/>
    <n v="14199"/>
    <n v="225"/>
    <x v="1"/>
    <x v="288"/>
    <n v="75.13"/>
    <x v="1"/>
    <s v="USD"/>
    <x v="21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x v="228"/>
    <n v="196779"/>
    <n v="172"/>
    <x v="1"/>
    <x v="289"/>
    <n v="41"/>
    <x v="1"/>
    <s v="USD"/>
    <x v="365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x v="229"/>
    <n v="56859"/>
    <n v="146"/>
    <x v="1"/>
    <x v="290"/>
    <n v="50.01"/>
    <x v="1"/>
    <s v="USD"/>
    <x v="366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x v="230"/>
    <n v="103554"/>
    <n v="76"/>
    <x v="0"/>
    <x v="291"/>
    <n v="96.96"/>
    <x v="1"/>
    <s v="USD"/>
    <x v="367"/>
    <n v="1278565200"/>
    <b v="0"/>
    <b v="0"/>
    <s v="theater/plays"/>
    <x v="3"/>
    <s v="plays"/>
    <x v="367"/>
    <d v="2010-07-08T05:00:00"/>
  </r>
  <r>
    <n v="387"/>
    <s v="Flores-Lambert"/>
    <s v="Triple-buffered logistical frame"/>
    <x v="231"/>
    <n v="42795"/>
    <n v="39"/>
    <x v="0"/>
    <x v="292"/>
    <n v="100.93"/>
    <x v="1"/>
    <s v="USD"/>
    <x v="368"/>
    <n v="1339909200"/>
    <b v="0"/>
    <b v="0"/>
    <s v="technology/wearables"/>
    <x v="2"/>
    <s v="wearables"/>
    <x v="368"/>
    <d v="2012-06-17T05:00:00"/>
  </r>
  <r>
    <n v="388"/>
    <s v="Cruz Ltd"/>
    <s v="Exclusive dynamic adapter"/>
    <x v="232"/>
    <n v="12938"/>
    <n v="11"/>
    <x v="3"/>
    <x v="293"/>
    <n v="89.23"/>
    <x v="5"/>
    <s v="CHF"/>
    <x v="369"/>
    <n v="1325829600"/>
    <b v="0"/>
    <b v="0"/>
    <s v="music/indie rock"/>
    <x v="1"/>
    <s v="indie rock"/>
    <x v="369"/>
    <d v="2012-01-06T06:00:00"/>
  </r>
  <r>
    <n v="389"/>
    <s v="Knox-Garner"/>
    <s v="Automated systemic hierarchy"/>
    <x v="233"/>
    <n v="101352"/>
    <n v="122"/>
    <x v="1"/>
    <x v="294"/>
    <n v="87.98"/>
    <x v="1"/>
    <s v="USD"/>
    <x v="370"/>
    <n v="1290578400"/>
    <b v="0"/>
    <b v="0"/>
    <s v="theater/plays"/>
    <x v="3"/>
    <s v="plays"/>
    <x v="370"/>
    <d v="2010-11-24T06:00:00"/>
  </r>
  <r>
    <n v="390"/>
    <s v="Davis-Allen"/>
    <s v="Digitized eco-centric core"/>
    <x v="166"/>
    <n v="4477"/>
    <n v="187"/>
    <x v="1"/>
    <x v="126"/>
    <n v="89.54"/>
    <x v="1"/>
    <s v="USD"/>
    <x v="371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x v="234"/>
    <n v="4393"/>
    <n v="7"/>
    <x v="0"/>
    <x v="295"/>
    <n v="29.09"/>
    <x v="1"/>
    <s v="USD"/>
    <x v="287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x v="235"/>
    <n v="67546"/>
    <n v="66"/>
    <x v="0"/>
    <x v="296"/>
    <n v="42.01"/>
    <x v="1"/>
    <s v="USD"/>
    <x v="372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x v="236"/>
    <n v="143788"/>
    <n v="229"/>
    <x v="1"/>
    <x v="297"/>
    <n v="47"/>
    <x v="0"/>
    <s v="CAD"/>
    <x v="373"/>
    <n v="1500354000"/>
    <b v="0"/>
    <b v="0"/>
    <s v="music/jazz"/>
    <x v="1"/>
    <s v="jazz"/>
    <x v="373"/>
    <d v="2017-07-18T05:00:00"/>
  </r>
  <r>
    <n v="394"/>
    <s v="Noble-Bailey"/>
    <s v="Customizable dynamic info-mediaries"/>
    <x v="126"/>
    <n v="3755"/>
    <n v="469"/>
    <x v="1"/>
    <x v="298"/>
    <n v="110.44"/>
    <x v="1"/>
    <s v="USD"/>
    <x v="374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x v="143"/>
    <n v="9238"/>
    <n v="130"/>
    <x v="1"/>
    <x v="10"/>
    <n v="41.99"/>
    <x v="1"/>
    <s v="USD"/>
    <x v="375"/>
    <n v="1323410400"/>
    <b v="1"/>
    <b v="0"/>
    <s v="theater/plays"/>
    <x v="3"/>
    <s v="plays"/>
    <x v="375"/>
    <d v="2011-12-09T06:00:00"/>
  </r>
  <r>
    <n v="396"/>
    <s v="Holmes PLC"/>
    <s v="Digitized local info-mediaries"/>
    <x v="237"/>
    <n v="77012"/>
    <n v="167"/>
    <x v="1"/>
    <x v="299"/>
    <n v="48.01"/>
    <x v="2"/>
    <s v="AUD"/>
    <x v="376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x v="32"/>
    <n v="14083"/>
    <n v="174"/>
    <x v="1"/>
    <x v="211"/>
    <n v="31.02"/>
    <x v="1"/>
    <s v="USD"/>
    <x v="377"/>
    <n v="1369803600"/>
    <b v="0"/>
    <b v="0"/>
    <s v="music/rock"/>
    <x v="1"/>
    <s v="rock"/>
    <x v="377"/>
    <d v="2013-05-29T05:00:00"/>
  </r>
  <r>
    <n v="398"/>
    <s v="Myers LLC"/>
    <s v="Reactive bottom-line open architecture"/>
    <x v="12"/>
    <n v="12202"/>
    <n v="718"/>
    <x v="1"/>
    <x v="300"/>
    <n v="99.2"/>
    <x v="6"/>
    <s v="EUR"/>
    <x v="378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x v="238"/>
    <n v="62127"/>
    <n v="64"/>
    <x v="0"/>
    <x v="301"/>
    <n v="66.02"/>
    <x v="1"/>
    <s v="USD"/>
    <x v="379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x v="0"/>
    <n v="2"/>
    <n v="2"/>
    <x v="0"/>
    <x v="49"/>
    <n v="2"/>
    <x v="1"/>
    <s v="USD"/>
    <x v="38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x v="79"/>
    <n v="13772"/>
    <n v="1530"/>
    <x v="1"/>
    <x v="302"/>
    <n v="46.06"/>
    <x v="1"/>
    <s v="USD"/>
    <x v="381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x v="190"/>
    <n v="2946"/>
    <n v="40"/>
    <x v="0"/>
    <x v="174"/>
    <n v="73.650000000000006"/>
    <x v="1"/>
    <s v="USD"/>
    <x v="382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x v="239"/>
    <n v="168820"/>
    <n v="86"/>
    <x v="0"/>
    <x v="303"/>
    <n v="55.99"/>
    <x v="0"/>
    <s v="CAD"/>
    <x v="125"/>
    <n v="1276750800"/>
    <b v="0"/>
    <b v="1"/>
    <s v="theater/plays"/>
    <x v="3"/>
    <s v="plays"/>
    <x v="125"/>
    <d v="2010-06-17T05:00:00"/>
  </r>
  <r>
    <n v="404"/>
    <s v="Bailey-Boyer"/>
    <s v="Visionary exuding Internet solution"/>
    <x v="240"/>
    <n v="154321"/>
    <n v="316"/>
    <x v="1"/>
    <x v="304"/>
    <n v="68.989999999999995"/>
    <x v="1"/>
    <s v="USD"/>
    <x v="383"/>
    <n v="1510898400"/>
    <b v="0"/>
    <b v="0"/>
    <s v="theater/plays"/>
    <x v="3"/>
    <s v="plays"/>
    <x v="383"/>
    <d v="2017-11-17T06:00:00"/>
  </r>
  <r>
    <n v="405"/>
    <s v="Lee LLC"/>
    <s v="Synchronized secondary analyzer"/>
    <x v="241"/>
    <n v="26527"/>
    <n v="90"/>
    <x v="0"/>
    <x v="305"/>
    <n v="60.98"/>
    <x v="1"/>
    <s v="USD"/>
    <x v="384"/>
    <n v="1532408400"/>
    <b v="0"/>
    <b v="0"/>
    <s v="theater/plays"/>
    <x v="3"/>
    <s v="plays"/>
    <x v="384"/>
    <d v="2018-07-24T05:00:00"/>
  </r>
  <r>
    <n v="406"/>
    <s v="Lyons Inc"/>
    <s v="Balanced attitude-oriented parallelism"/>
    <x v="242"/>
    <n v="71583"/>
    <n v="182"/>
    <x v="1"/>
    <x v="306"/>
    <n v="110.98"/>
    <x v="1"/>
    <s v="USD"/>
    <x v="385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x v="74"/>
    <n v="12100"/>
    <n v="356"/>
    <x v="1"/>
    <x v="307"/>
    <n v="25"/>
    <x v="3"/>
    <s v="DKK"/>
    <x v="386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x v="243"/>
    <n v="12129"/>
    <n v="132"/>
    <x v="1"/>
    <x v="110"/>
    <n v="78.760000000000005"/>
    <x v="0"/>
    <s v="CAD"/>
    <x v="387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x v="244"/>
    <n v="62804"/>
    <n v="46"/>
    <x v="0"/>
    <x v="308"/>
    <n v="87.96"/>
    <x v="1"/>
    <s v="USD"/>
    <x v="388"/>
    <n v="1492837200"/>
    <b v="0"/>
    <b v="0"/>
    <s v="music/rock"/>
    <x v="1"/>
    <s v="rock"/>
    <x v="388"/>
    <d v="2017-04-22T05:00:00"/>
  </r>
  <r>
    <n v="410"/>
    <s v="Mcmillan Group"/>
    <s v="Advanced cohesive Graphic Interface"/>
    <x v="184"/>
    <n v="55536"/>
    <n v="36"/>
    <x v="2"/>
    <x v="309"/>
    <n v="49.99"/>
    <x v="1"/>
    <s v="USD"/>
    <x v="277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x v="75"/>
    <n v="8161"/>
    <n v="105"/>
    <x v="1"/>
    <x v="172"/>
    <n v="99.52"/>
    <x v="1"/>
    <s v="USD"/>
    <x v="389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x v="118"/>
    <n v="14046"/>
    <n v="669"/>
    <x v="1"/>
    <x v="38"/>
    <n v="104.82"/>
    <x v="1"/>
    <s v="USD"/>
    <x v="39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x v="245"/>
    <n v="117628"/>
    <n v="62"/>
    <x v="2"/>
    <x v="310"/>
    <n v="108.01"/>
    <x v="1"/>
    <s v="USD"/>
    <x v="391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x v="246"/>
    <n v="159405"/>
    <n v="85"/>
    <x v="0"/>
    <x v="311"/>
    <n v="29"/>
    <x v="1"/>
    <s v="USD"/>
    <x v="392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x v="247"/>
    <n v="12552"/>
    <n v="11"/>
    <x v="0"/>
    <x v="312"/>
    <n v="30.03"/>
    <x v="1"/>
    <s v="USD"/>
    <x v="393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x v="248"/>
    <n v="59007"/>
    <n v="44"/>
    <x v="0"/>
    <x v="313"/>
    <n v="41.01"/>
    <x v="1"/>
    <s v="USD"/>
    <x v="394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x v="12"/>
    <n v="943"/>
    <n v="55"/>
    <x v="0"/>
    <x v="27"/>
    <n v="62.87"/>
    <x v="1"/>
    <s v="USD"/>
    <x v="395"/>
    <n v="1543298400"/>
    <b v="0"/>
    <b v="0"/>
    <s v="theater/plays"/>
    <x v="3"/>
    <s v="plays"/>
    <x v="395"/>
    <d v="2018-11-27T06:00:00"/>
  </r>
  <r>
    <n v="418"/>
    <s v="Jackson PLC"/>
    <s v="Quality-focused client-server core"/>
    <x v="249"/>
    <n v="93963"/>
    <n v="57"/>
    <x v="0"/>
    <x v="314"/>
    <n v="47.01"/>
    <x v="0"/>
    <s v="CAD"/>
    <x v="396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x v="250"/>
    <n v="140469"/>
    <n v="123"/>
    <x v="1"/>
    <x v="315"/>
    <n v="27"/>
    <x v="1"/>
    <s v="USD"/>
    <x v="397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x v="92"/>
    <n v="6423"/>
    <n v="128"/>
    <x v="1"/>
    <x v="115"/>
    <n v="68.33"/>
    <x v="1"/>
    <s v="USD"/>
    <x v="398"/>
    <n v="1499576400"/>
    <b v="0"/>
    <b v="0"/>
    <s v="theater/plays"/>
    <x v="3"/>
    <s v="plays"/>
    <x v="398"/>
    <d v="2017-07-09T05:00:00"/>
  </r>
  <r>
    <n v="421"/>
    <s v="Thomas-Lopez"/>
    <s v="User-centric fault-tolerant archive"/>
    <x v="151"/>
    <n v="6015"/>
    <n v="64"/>
    <x v="0"/>
    <x v="316"/>
    <n v="50.97"/>
    <x v="1"/>
    <s v="USD"/>
    <x v="399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x v="251"/>
    <n v="11075"/>
    <n v="127"/>
    <x v="1"/>
    <x v="317"/>
    <n v="54.02"/>
    <x v="1"/>
    <s v="USD"/>
    <x v="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x v="252"/>
    <n v="15723"/>
    <n v="11"/>
    <x v="0"/>
    <x v="318"/>
    <n v="97.06"/>
    <x v="1"/>
    <s v="USD"/>
    <x v="116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x v="135"/>
    <n v="2064"/>
    <n v="40"/>
    <x v="0"/>
    <x v="100"/>
    <n v="24.87"/>
    <x v="1"/>
    <s v="USD"/>
    <x v="401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x v="50"/>
    <n v="7767"/>
    <n v="288"/>
    <x v="1"/>
    <x v="45"/>
    <n v="84.42"/>
    <x v="1"/>
    <s v="USD"/>
    <x v="402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x v="37"/>
    <n v="10313"/>
    <n v="573"/>
    <x v="1"/>
    <x v="319"/>
    <n v="47.09"/>
    <x v="1"/>
    <s v="USD"/>
    <x v="403"/>
    <n v="1362549600"/>
    <b v="0"/>
    <b v="0"/>
    <s v="theater/plays"/>
    <x v="3"/>
    <s v="plays"/>
    <x v="403"/>
    <d v="2013-03-06T06:00:00"/>
  </r>
  <r>
    <n v="427"/>
    <s v="Hicks, Wall and Webb"/>
    <s v="Managed discrete framework"/>
    <x v="253"/>
    <n v="197018"/>
    <n v="113"/>
    <x v="1"/>
    <x v="320"/>
    <n v="78"/>
    <x v="1"/>
    <s v="USD"/>
    <x v="404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x v="254"/>
    <n v="47037"/>
    <n v="46"/>
    <x v="0"/>
    <x v="321"/>
    <n v="62.97"/>
    <x v="1"/>
    <s v="USD"/>
    <x v="405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x v="255"/>
    <n v="173191"/>
    <n v="91"/>
    <x v="3"/>
    <x v="322"/>
    <n v="81.010000000000005"/>
    <x v="1"/>
    <s v="USD"/>
    <x v="406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x v="32"/>
    <n v="5487"/>
    <n v="68"/>
    <x v="0"/>
    <x v="286"/>
    <n v="65.319999999999993"/>
    <x v="1"/>
    <s v="USD"/>
    <x v="407"/>
    <n v="1572670800"/>
    <b v="0"/>
    <b v="0"/>
    <s v="theater/plays"/>
    <x v="3"/>
    <s v="plays"/>
    <x v="407"/>
    <d v="2019-11-02T05:00:00"/>
  </r>
  <r>
    <n v="431"/>
    <s v="Rosales LLC"/>
    <s v="Compatible multimedia utilization"/>
    <x v="135"/>
    <n v="9817"/>
    <n v="192"/>
    <x v="1"/>
    <x v="115"/>
    <n v="104.44"/>
    <x v="1"/>
    <s v="USD"/>
    <x v="408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x v="106"/>
    <n v="6369"/>
    <n v="83"/>
    <x v="0"/>
    <x v="222"/>
    <n v="69.989999999999995"/>
    <x v="1"/>
    <s v="USD"/>
    <x v="409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x v="256"/>
    <n v="65755"/>
    <n v="54"/>
    <x v="0"/>
    <x v="323"/>
    <n v="83.02"/>
    <x v="1"/>
    <s v="USD"/>
    <x v="41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x v="91"/>
    <n v="903"/>
    <n v="17"/>
    <x v="3"/>
    <x v="234"/>
    <n v="90.3"/>
    <x v="0"/>
    <s v="CAD"/>
    <x v="411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x v="257"/>
    <n v="178120"/>
    <n v="117"/>
    <x v="1"/>
    <x v="324"/>
    <n v="103.98"/>
    <x v="6"/>
    <s v="EUR"/>
    <x v="412"/>
    <n v="1419660000"/>
    <b v="0"/>
    <b v="1"/>
    <s v="theater/plays"/>
    <x v="3"/>
    <s v="plays"/>
    <x v="412"/>
    <d v="2014-12-27T06:00:00"/>
  </r>
  <r>
    <n v="436"/>
    <s v="King-Nguyen"/>
    <s v="Open-source incremental throughput"/>
    <x v="81"/>
    <n v="13678"/>
    <n v="1052"/>
    <x v="1"/>
    <x v="61"/>
    <n v="54.93"/>
    <x v="1"/>
    <s v="USD"/>
    <x v="413"/>
    <n v="1555822800"/>
    <b v="0"/>
    <b v="0"/>
    <s v="music/jazz"/>
    <x v="1"/>
    <s v="jazz"/>
    <x v="413"/>
    <d v="2019-04-21T05:00:00"/>
  </r>
  <r>
    <n v="437"/>
    <s v="Hansen Group"/>
    <s v="Centralized regional interface"/>
    <x v="32"/>
    <n v="9969"/>
    <n v="123"/>
    <x v="1"/>
    <x v="325"/>
    <n v="51.92"/>
    <x v="1"/>
    <s v="USD"/>
    <x v="414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x v="111"/>
    <n v="14827"/>
    <n v="179"/>
    <x v="1"/>
    <x v="326"/>
    <n v="60.03"/>
    <x v="1"/>
    <s v="USD"/>
    <x v="415"/>
    <n v="1364965200"/>
    <b v="0"/>
    <b v="0"/>
    <s v="theater/plays"/>
    <x v="3"/>
    <s v="plays"/>
    <x v="415"/>
    <d v="2013-04-03T05:00:00"/>
  </r>
  <r>
    <n v="439"/>
    <s v="Cummings Inc"/>
    <s v="Digitized transitional monitoring"/>
    <x v="258"/>
    <n v="100900"/>
    <n v="355"/>
    <x v="1"/>
    <x v="327"/>
    <n v="44"/>
    <x v="1"/>
    <s v="USD"/>
    <x v="416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x v="259"/>
    <n v="165954"/>
    <n v="162"/>
    <x v="1"/>
    <x v="328"/>
    <n v="53"/>
    <x v="1"/>
    <s v="USD"/>
    <x v="417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x v="260"/>
    <n v="1744"/>
    <n v="25"/>
    <x v="0"/>
    <x v="235"/>
    <n v="54.5"/>
    <x v="1"/>
    <s v="USD"/>
    <x v="418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x v="91"/>
    <n v="10731"/>
    <n v="199"/>
    <x v="1"/>
    <x v="182"/>
    <n v="75.040000000000006"/>
    <x v="6"/>
    <s v="EUR"/>
    <x v="419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x v="29"/>
    <n v="3232"/>
    <n v="35"/>
    <x v="3"/>
    <x v="329"/>
    <n v="35.909999999999997"/>
    <x v="1"/>
    <s v="USD"/>
    <x v="420"/>
    <n v="1287464400"/>
    <b v="0"/>
    <b v="0"/>
    <s v="theater/plays"/>
    <x v="3"/>
    <s v="plays"/>
    <x v="420"/>
    <d v="2010-10-19T05:00:00"/>
  </r>
  <r>
    <n v="444"/>
    <s v="Hensley Ltd"/>
    <s v="Versatile global attitude"/>
    <x v="8"/>
    <n v="10938"/>
    <n v="176"/>
    <x v="1"/>
    <x v="102"/>
    <n v="36.950000000000003"/>
    <x v="1"/>
    <s v="USD"/>
    <x v="421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x v="118"/>
    <n v="10739"/>
    <n v="511"/>
    <x v="1"/>
    <x v="73"/>
    <n v="63.17"/>
    <x v="1"/>
    <s v="USD"/>
    <x v="422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x v="85"/>
    <n v="5579"/>
    <n v="82"/>
    <x v="0"/>
    <x v="129"/>
    <n v="29.99"/>
    <x v="1"/>
    <s v="USD"/>
    <x v="423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x v="261"/>
    <n v="37754"/>
    <n v="24"/>
    <x v="3"/>
    <x v="330"/>
    <n v="86"/>
    <x v="4"/>
    <s v="GBP"/>
    <x v="424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x v="262"/>
    <n v="45384"/>
    <n v="50"/>
    <x v="0"/>
    <x v="331"/>
    <n v="75.010000000000005"/>
    <x v="1"/>
    <s v="USD"/>
    <x v="425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x v="79"/>
    <n v="8703"/>
    <n v="967"/>
    <x v="1"/>
    <x v="99"/>
    <n v="101.2"/>
    <x v="3"/>
    <s v="DKK"/>
    <x v="426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x v="0"/>
    <n v="4"/>
    <n v="4"/>
    <x v="0"/>
    <x v="49"/>
    <n v="4"/>
    <x v="0"/>
    <s v="CAD"/>
    <x v="427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x v="263"/>
    <n v="182302"/>
    <n v="123"/>
    <x v="1"/>
    <x v="332"/>
    <n v="29"/>
    <x v="1"/>
    <s v="USD"/>
    <x v="428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x v="73"/>
    <n v="3045"/>
    <n v="63"/>
    <x v="0"/>
    <x v="249"/>
    <n v="98.23"/>
    <x v="1"/>
    <s v="USD"/>
    <x v="429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x v="264"/>
    <n v="102749"/>
    <n v="56"/>
    <x v="0"/>
    <x v="333"/>
    <n v="87"/>
    <x v="1"/>
    <s v="USD"/>
    <x v="411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x v="220"/>
    <n v="1763"/>
    <n v="44"/>
    <x v="0"/>
    <x v="334"/>
    <n v="45.21"/>
    <x v="1"/>
    <s v="USD"/>
    <x v="43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x v="265"/>
    <n v="137904"/>
    <n v="118"/>
    <x v="1"/>
    <x v="335"/>
    <n v="37"/>
    <x v="1"/>
    <s v="USD"/>
    <x v="431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x v="266"/>
    <n v="152438"/>
    <n v="104"/>
    <x v="1"/>
    <x v="336"/>
    <n v="94.98"/>
    <x v="1"/>
    <s v="USD"/>
    <x v="432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x v="92"/>
    <n v="1332"/>
    <n v="27"/>
    <x v="0"/>
    <x v="337"/>
    <n v="28.96"/>
    <x v="1"/>
    <s v="USD"/>
    <x v="433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x v="267"/>
    <n v="118706"/>
    <n v="351"/>
    <x v="1"/>
    <x v="338"/>
    <n v="55.99"/>
    <x v="1"/>
    <s v="USD"/>
    <x v="434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x v="9"/>
    <n v="5674"/>
    <n v="90"/>
    <x v="0"/>
    <x v="339"/>
    <n v="54.04"/>
    <x v="1"/>
    <s v="USD"/>
    <x v="435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x v="166"/>
    <n v="4119"/>
    <n v="172"/>
    <x v="1"/>
    <x v="126"/>
    <n v="82.38"/>
    <x v="1"/>
    <s v="USD"/>
    <x v="8"/>
    <n v="1281589200"/>
    <b v="0"/>
    <b v="0"/>
    <s v="theater/plays"/>
    <x v="3"/>
    <s v="plays"/>
    <x v="8"/>
    <d v="2010-08-12T05:00:00"/>
  </r>
  <r>
    <n v="461"/>
    <s v="Terry-Salinas"/>
    <s v="Networked secondary structure"/>
    <x v="268"/>
    <n v="139354"/>
    <n v="141"/>
    <x v="1"/>
    <x v="340"/>
    <n v="67"/>
    <x v="1"/>
    <s v="USD"/>
    <x v="436"/>
    <n v="1400389200"/>
    <b v="0"/>
    <b v="0"/>
    <s v="film &amp; video/drama"/>
    <x v="4"/>
    <s v="drama"/>
    <x v="436"/>
    <d v="2014-05-18T05:00:00"/>
  </r>
  <r>
    <n v="462"/>
    <s v="Wang-Rodriguez"/>
    <s v="Total multimedia website"/>
    <x v="269"/>
    <n v="57734"/>
    <n v="31"/>
    <x v="0"/>
    <x v="341"/>
    <n v="107.91"/>
    <x v="1"/>
    <s v="USD"/>
    <x v="385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x v="270"/>
    <n v="145265"/>
    <n v="108"/>
    <x v="1"/>
    <x v="342"/>
    <n v="69.010000000000005"/>
    <x v="1"/>
    <s v="USD"/>
    <x v="437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x v="271"/>
    <n v="95020"/>
    <n v="133"/>
    <x v="1"/>
    <x v="343"/>
    <n v="39.01"/>
    <x v="1"/>
    <s v="USD"/>
    <x v="438"/>
    <n v="1519538400"/>
    <b v="0"/>
    <b v="0"/>
    <s v="theater/plays"/>
    <x v="3"/>
    <s v="plays"/>
    <x v="438"/>
    <d v="2018-02-25T06:00:00"/>
  </r>
  <r>
    <n v="465"/>
    <s v="Gonzalez-Robbins"/>
    <s v="Up-sized responsive protocol"/>
    <x v="53"/>
    <n v="8829"/>
    <n v="188"/>
    <x v="1"/>
    <x v="175"/>
    <n v="110.36"/>
    <x v="1"/>
    <s v="USD"/>
    <x v="439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x v="272"/>
    <n v="3984"/>
    <n v="332"/>
    <x v="1"/>
    <x v="344"/>
    <n v="94.86"/>
    <x v="1"/>
    <s v="USD"/>
    <x v="44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x v="1"/>
    <n v="8053"/>
    <n v="575"/>
    <x v="1"/>
    <x v="279"/>
    <n v="57.94"/>
    <x v="0"/>
    <s v="CAD"/>
    <x v="441"/>
    <n v="1448863200"/>
    <b v="0"/>
    <b v="1"/>
    <s v="technology/web"/>
    <x v="2"/>
    <s v="web"/>
    <x v="441"/>
    <d v="2015-11-30T06:00:00"/>
  </r>
  <r>
    <n v="468"/>
    <s v="Hughes Inc"/>
    <s v="Streamlined neutral analyzer"/>
    <x v="220"/>
    <n v="1620"/>
    <n v="41"/>
    <x v="0"/>
    <x v="36"/>
    <n v="101.25"/>
    <x v="1"/>
    <s v="USD"/>
    <x v="442"/>
    <n v="1556600400"/>
    <b v="0"/>
    <b v="0"/>
    <s v="theater/plays"/>
    <x v="3"/>
    <s v="plays"/>
    <x v="442"/>
    <d v="2019-04-30T05:00:00"/>
  </r>
  <r>
    <n v="469"/>
    <s v="Olsen-Ryan"/>
    <s v="Assimilated neutral utilization"/>
    <x v="36"/>
    <n v="10328"/>
    <n v="184"/>
    <x v="1"/>
    <x v="122"/>
    <n v="64.959999999999994"/>
    <x v="1"/>
    <s v="USD"/>
    <x v="443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x v="136"/>
    <n v="10289"/>
    <n v="286"/>
    <x v="1"/>
    <x v="345"/>
    <n v="27.01"/>
    <x v="1"/>
    <s v="USD"/>
    <x v="315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x v="33"/>
    <n v="9889"/>
    <n v="319"/>
    <x v="1"/>
    <x v="346"/>
    <n v="50.97"/>
    <x v="4"/>
    <s v="GBP"/>
    <x v="444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x v="273"/>
    <n v="60342"/>
    <n v="39"/>
    <x v="0"/>
    <x v="347"/>
    <n v="104.94"/>
    <x v="1"/>
    <s v="USD"/>
    <x v="445"/>
    <n v="1556946000"/>
    <b v="0"/>
    <b v="0"/>
    <s v="music/rock"/>
    <x v="1"/>
    <s v="rock"/>
    <x v="445"/>
    <d v="2019-05-04T05:00:00"/>
  </r>
  <r>
    <n v="473"/>
    <s v="Richardson Inc"/>
    <s v="Assimilated fault-tolerant capacity"/>
    <x v="92"/>
    <n v="8907"/>
    <n v="178"/>
    <x v="1"/>
    <x v="88"/>
    <n v="84.03"/>
    <x v="1"/>
    <s v="USD"/>
    <x v="446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x v="220"/>
    <n v="14606"/>
    <n v="365"/>
    <x v="1"/>
    <x v="23"/>
    <n v="102.86"/>
    <x v="1"/>
    <s v="USD"/>
    <x v="447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x v="71"/>
    <n v="8432"/>
    <n v="114"/>
    <x v="1"/>
    <x v="57"/>
    <n v="39.96"/>
    <x v="1"/>
    <s v="USD"/>
    <x v="448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x v="274"/>
    <n v="57122"/>
    <n v="30"/>
    <x v="0"/>
    <x v="348"/>
    <n v="51"/>
    <x v="1"/>
    <s v="USD"/>
    <x v="342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x v="275"/>
    <n v="4613"/>
    <n v="54"/>
    <x v="0"/>
    <x v="86"/>
    <n v="40.82"/>
    <x v="1"/>
    <s v="USD"/>
    <x v="449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x v="276"/>
    <n v="162603"/>
    <n v="236"/>
    <x v="1"/>
    <x v="349"/>
    <n v="59"/>
    <x v="1"/>
    <s v="USD"/>
    <x v="45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x v="166"/>
    <n v="12310"/>
    <n v="513"/>
    <x v="1"/>
    <x v="350"/>
    <n v="71.16"/>
    <x v="4"/>
    <s v="GBP"/>
    <x v="451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x v="133"/>
    <n v="8656"/>
    <n v="101"/>
    <x v="1"/>
    <x v="215"/>
    <n v="99.49"/>
    <x v="1"/>
    <s v="USD"/>
    <x v="452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x v="277"/>
    <n v="159931"/>
    <n v="81"/>
    <x v="0"/>
    <x v="351"/>
    <n v="103.99"/>
    <x v="1"/>
    <s v="USD"/>
    <x v="453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x v="3"/>
    <n v="689"/>
    <n v="16"/>
    <x v="0"/>
    <x v="352"/>
    <n v="76.56"/>
    <x v="1"/>
    <s v="USD"/>
    <x v="454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x v="278"/>
    <n v="48236"/>
    <n v="53"/>
    <x v="0"/>
    <x v="353"/>
    <n v="87.07"/>
    <x v="1"/>
    <s v="USD"/>
    <x v="455"/>
    <n v="1576735200"/>
    <b v="0"/>
    <b v="0"/>
    <s v="theater/plays"/>
    <x v="3"/>
    <s v="plays"/>
    <x v="455"/>
    <d v="2019-12-19T06:00:00"/>
  </r>
  <r>
    <n v="484"/>
    <s v="Landry Inc"/>
    <s v="Synergistic cohesive adapter"/>
    <x v="241"/>
    <n v="77021"/>
    <n v="260"/>
    <x v="1"/>
    <x v="354"/>
    <n v="49"/>
    <x v="4"/>
    <s v="GBP"/>
    <x v="456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x v="279"/>
    <n v="27844"/>
    <n v="31"/>
    <x v="0"/>
    <x v="355"/>
    <n v="42.97"/>
    <x v="4"/>
    <s v="GBP"/>
    <x v="457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x v="5"/>
    <n v="702"/>
    <n v="14"/>
    <x v="0"/>
    <x v="356"/>
    <n v="33.43"/>
    <x v="4"/>
    <s v="GBP"/>
    <x v="458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x v="280"/>
    <n v="197024"/>
    <n v="179"/>
    <x v="1"/>
    <x v="357"/>
    <n v="83.98"/>
    <x v="1"/>
    <s v="USD"/>
    <x v="459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x v="98"/>
    <n v="11663"/>
    <n v="220"/>
    <x v="1"/>
    <x v="127"/>
    <n v="101.42"/>
    <x v="1"/>
    <s v="USD"/>
    <x v="460"/>
    <n v="1455948000"/>
    <b v="0"/>
    <b v="0"/>
    <s v="theater/plays"/>
    <x v="3"/>
    <s v="plays"/>
    <x v="460"/>
    <d v="2016-02-20T06:00:00"/>
  </r>
  <r>
    <n v="489"/>
    <s v="Clark Inc"/>
    <s v="Down-sized mobile time-frame"/>
    <x v="243"/>
    <n v="9339"/>
    <n v="102"/>
    <x v="1"/>
    <x v="72"/>
    <n v="109.87"/>
    <x v="6"/>
    <s v="EUR"/>
    <x v="461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x v="166"/>
    <n v="4596"/>
    <n v="192"/>
    <x v="1"/>
    <x v="358"/>
    <n v="31.92"/>
    <x v="1"/>
    <s v="USD"/>
    <x v="462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x v="281"/>
    <n v="173437"/>
    <n v="305"/>
    <x v="1"/>
    <x v="120"/>
    <n v="70.989999999999995"/>
    <x v="1"/>
    <s v="USD"/>
    <x v="463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x v="255"/>
    <n v="45831"/>
    <n v="24"/>
    <x v="3"/>
    <x v="359"/>
    <n v="77.03"/>
    <x v="1"/>
    <s v="USD"/>
    <x v="464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x v="79"/>
    <n v="6514"/>
    <n v="724"/>
    <x v="1"/>
    <x v="251"/>
    <n v="101.78"/>
    <x v="1"/>
    <s v="USD"/>
    <x v="465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x v="186"/>
    <n v="13684"/>
    <n v="547"/>
    <x v="1"/>
    <x v="360"/>
    <n v="51.06"/>
    <x v="1"/>
    <s v="USD"/>
    <x v="466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x v="170"/>
    <n v="13264"/>
    <n v="415"/>
    <x v="1"/>
    <x v="135"/>
    <n v="68.02"/>
    <x v="3"/>
    <s v="DKK"/>
    <x v="467"/>
    <n v="1402722000"/>
    <b v="0"/>
    <b v="0"/>
    <s v="theater/plays"/>
    <x v="3"/>
    <s v="plays"/>
    <x v="467"/>
    <d v="2014-06-14T05:00:00"/>
  </r>
  <r>
    <n v="496"/>
    <s v="Morales Group"/>
    <s v="Optimized bi-directional extranet"/>
    <x v="282"/>
    <n v="1667"/>
    <n v="1"/>
    <x v="0"/>
    <x v="71"/>
    <n v="30.87"/>
    <x v="1"/>
    <s v="USD"/>
    <x v="468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x v="122"/>
    <n v="3349"/>
    <n v="34"/>
    <x v="0"/>
    <x v="53"/>
    <n v="27.91"/>
    <x v="1"/>
    <s v="USD"/>
    <x v="469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x v="283"/>
    <n v="46317"/>
    <n v="24"/>
    <x v="0"/>
    <x v="361"/>
    <n v="79.989999999999995"/>
    <x v="3"/>
    <s v="DKK"/>
    <x v="47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x v="284"/>
    <n v="78743"/>
    <n v="48"/>
    <x v="0"/>
    <x v="362"/>
    <n v="38"/>
    <x v="1"/>
    <s v="USD"/>
    <x v="471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x v="0"/>
    <n v="0"/>
    <n v="0"/>
    <x v="0"/>
    <x v="0"/>
    <e v="#DIV/0!"/>
    <x v="1"/>
    <s v="USD"/>
    <x v="472"/>
    <n v="1369803600"/>
    <b v="0"/>
    <b v="1"/>
    <s v="theater/plays"/>
    <x v="3"/>
    <s v="plays"/>
    <x v="472"/>
    <d v="2013-05-29T05:00:00"/>
  </r>
  <r>
    <n v="501"/>
    <s v="Mccann-Le"/>
    <s v="Focused coherent methodology"/>
    <x v="285"/>
    <n v="107743"/>
    <n v="70"/>
    <x v="0"/>
    <x v="363"/>
    <n v="59.99"/>
    <x v="1"/>
    <s v="USD"/>
    <x v="473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x v="81"/>
    <n v="6889"/>
    <n v="530"/>
    <x v="1"/>
    <x v="129"/>
    <n v="37.04"/>
    <x v="2"/>
    <s v="AUD"/>
    <x v="474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x v="286"/>
    <n v="45983"/>
    <n v="180"/>
    <x v="1"/>
    <x v="364"/>
    <n v="99.96"/>
    <x v="1"/>
    <s v="USD"/>
    <x v="72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x v="168"/>
    <n v="6924"/>
    <n v="92"/>
    <x v="0"/>
    <x v="197"/>
    <n v="111.68"/>
    <x v="6"/>
    <s v="EUR"/>
    <x v="443"/>
    <n v="1432011600"/>
    <b v="0"/>
    <b v="0"/>
    <s v="music/rock"/>
    <x v="1"/>
    <s v="rock"/>
    <x v="443"/>
    <d v="2015-05-19T05:00:00"/>
  </r>
  <r>
    <n v="505"/>
    <s v="Jensen-Vargas"/>
    <s v="Ameliorated explicit parallelism"/>
    <x v="262"/>
    <n v="12497"/>
    <n v="14"/>
    <x v="0"/>
    <x v="365"/>
    <n v="36.01"/>
    <x v="1"/>
    <s v="USD"/>
    <x v="475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x v="287"/>
    <n v="166874"/>
    <n v="927"/>
    <x v="1"/>
    <x v="366"/>
    <n v="66.010000000000005"/>
    <x v="1"/>
    <s v="USD"/>
    <x v="81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x v="118"/>
    <n v="837"/>
    <n v="40"/>
    <x v="0"/>
    <x v="161"/>
    <n v="44.05"/>
    <x v="1"/>
    <s v="USD"/>
    <x v="476"/>
    <n v="1369717200"/>
    <b v="0"/>
    <b v="1"/>
    <s v="technology/web"/>
    <x v="2"/>
    <s v="web"/>
    <x v="476"/>
    <d v="2013-05-28T05:00:00"/>
  </r>
  <r>
    <n v="508"/>
    <s v="Roberts Group"/>
    <s v="Up-sized radical pricing structure"/>
    <x v="288"/>
    <n v="193820"/>
    <n v="112"/>
    <x v="1"/>
    <x v="367"/>
    <n v="53"/>
    <x v="1"/>
    <s v="USD"/>
    <x v="192"/>
    <n v="1534654800"/>
    <b v="0"/>
    <b v="0"/>
    <s v="theater/plays"/>
    <x v="3"/>
    <s v="plays"/>
    <x v="192"/>
    <d v="2018-08-19T05:00:00"/>
  </r>
  <r>
    <n v="509"/>
    <s v="White LLC"/>
    <s v="Robust zero-defect project"/>
    <x v="172"/>
    <n v="119510"/>
    <n v="71"/>
    <x v="0"/>
    <x v="368"/>
    <n v="95"/>
    <x v="1"/>
    <s v="USD"/>
    <x v="477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x v="75"/>
    <n v="9289"/>
    <n v="119"/>
    <x v="1"/>
    <x v="54"/>
    <n v="70.91"/>
    <x v="2"/>
    <s v="AUD"/>
    <x v="478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x v="252"/>
    <n v="35498"/>
    <n v="24"/>
    <x v="0"/>
    <x v="369"/>
    <n v="98.06"/>
    <x v="1"/>
    <s v="USD"/>
    <x v="479"/>
    <n v="1564894800"/>
    <b v="0"/>
    <b v="0"/>
    <s v="theater/plays"/>
    <x v="3"/>
    <s v="plays"/>
    <x v="479"/>
    <d v="2019-08-04T05:00:00"/>
  </r>
  <r>
    <n v="512"/>
    <s v="Williams-Walsh"/>
    <s v="Organized explicit core"/>
    <x v="14"/>
    <n v="12678"/>
    <n v="139"/>
    <x v="1"/>
    <x v="370"/>
    <n v="53.05"/>
    <x v="1"/>
    <s v="USD"/>
    <x v="48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x v="111"/>
    <n v="3260"/>
    <n v="39"/>
    <x v="3"/>
    <x v="164"/>
    <n v="93.14"/>
    <x v="1"/>
    <s v="USD"/>
    <x v="18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x v="289"/>
    <n v="31123"/>
    <n v="22"/>
    <x v="3"/>
    <x v="371"/>
    <n v="58.95"/>
    <x v="5"/>
    <s v="CHF"/>
    <x v="481"/>
    <n v="1386741600"/>
    <b v="0"/>
    <b v="1"/>
    <s v="music/rock"/>
    <x v="1"/>
    <s v="rock"/>
    <x v="481"/>
    <d v="2013-12-11T06:00:00"/>
  </r>
  <r>
    <n v="515"/>
    <s v="Cox LLC"/>
    <s v="Phased 24hour flexibility"/>
    <x v="133"/>
    <n v="4797"/>
    <n v="56"/>
    <x v="0"/>
    <x v="221"/>
    <n v="36.07"/>
    <x v="0"/>
    <s v="CAD"/>
    <x v="482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x v="290"/>
    <n v="53324"/>
    <n v="43"/>
    <x v="0"/>
    <x v="372"/>
    <n v="63.03"/>
    <x v="1"/>
    <s v="USD"/>
    <x v="194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x v="291"/>
    <n v="6608"/>
    <n v="112"/>
    <x v="1"/>
    <x v="373"/>
    <n v="84.72"/>
    <x v="1"/>
    <s v="USD"/>
    <x v="483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x v="35"/>
    <n v="622"/>
    <n v="7"/>
    <x v="0"/>
    <x v="234"/>
    <n v="62.2"/>
    <x v="1"/>
    <s v="USD"/>
    <x v="484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x v="96"/>
    <n v="180802"/>
    <n v="102"/>
    <x v="1"/>
    <x v="374"/>
    <n v="101.98"/>
    <x v="1"/>
    <s v="USD"/>
    <x v="355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x v="126"/>
    <n v="3406"/>
    <n v="426"/>
    <x v="1"/>
    <x v="235"/>
    <n v="106.44"/>
    <x v="1"/>
    <s v="USD"/>
    <x v="485"/>
    <n v="1555909200"/>
    <b v="0"/>
    <b v="0"/>
    <s v="theater/plays"/>
    <x v="3"/>
    <s v="plays"/>
    <x v="485"/>
    <d v="2019-04-22T05:00:00"/>
  </r>
  <r>
    <n v="521"/>
    <s v="Wilson Ltd"/>
    <s v="Function-based multi-state software"/>
    <x v="4"/>
    <n v="11061"/>
    <n v="146"/>
    <x v="1"/>
    <x v="375"/>
    <n v="29.98"/>
    <x v="1"/>
    <s v="USD"/>
    <x v="486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x v="292"/>
    <n v="16389"/>
    <n v="32"/>
    <x v="0"/>
    <x v="271"/>
    <n v="85.81"/>
    <x v="1"/>
    <s v="USD"/>
    <x v="487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x v="79"/>
    <n v="6303"/>
    <n v="700"/>
    <x v="1"/>
    <x v="121"/>
    <n v="70.819999999999993"/>
    <x v="1"/>
    <s v="USD"/>
    <x v="488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x v="127"/>
    <n v="81136"/>
    <n v="84"/>
    <x v="0"/>
    <x v="376"/>
    <n v="41"/>
    <x v="1"/>
    <s v="USD"/>
    <x v="489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x v="118"/>
    <n v="1768"/>
    <n v="84"/>
    <x v="0"/>
    <x v="377"/>
    <n v="28.06"/>
    <x v="1"/>
    <s v="USD"/>
    <x v="49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x v="111"/>
    <n v="12944"/>
    <n v="156"/>
    <x v="1"/>
    <x v="98"/>
    <n v="88.05"/>
    <x v="1"/>
    <s v="USD"/>
    <x v="312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x v="223"/>
    <n v="188480"/>
    <n v="100"/>
    <x v="0"/>
    <x v="378"/>
    <n v="31"/>
    <x v="0"/>
    <s v="CAD"/>
    <x v="491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x v="25"/>
    <n v="7227"/>
    <n v="80"/>
    <x v="0"/>
    <x v="175"/>
    <n v="90.34"/>
    <x v="4"/>
    <s v="GBP"/>
    <x v="492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x v="135"/>
    <n v="574"/>
    <n v="11"/>
    <x v="0"/>
    <x v="352"/>
    <n v="63.78"/>
    <x v="1"/>
    <s v="USD"/>
    <x v="493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x v="293"/>
    <n v="96328"/>
    <n v="92"/>
    <x v="0"/>
    <x v="200"/>
    <n v="54"/>
    <x v="1"/>
    <s v="USD"/>
    <x v="494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x v="294"/>
    <n v="178338"/>
    <n v="96"/>
    <x v="2"/>
    <x v="379"/>
    <n v="48.99"/>
    <x v="5"/>
    <s v="CHF"/>
    <x v="495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x v="39"/>
    <n v="8046"/>
    <n v="503"/>
    <x v="1"/>
    <x v="105"/>
    <n v="63.86"/>
    <x v="0"/>
    <s v="CAD"/>
    <x v="496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x v="295"/>
    <n v="184086"/>
    <n v="159"/>
    <x v="1"/>
    <x v="380"/>
    <n v="83"/>
    <x v="4"/>
    <s v="GBP"/>
    <x v="497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x v="296"/>
    <n v="13385"/>
    <n v="15"/>
    <x v="0"/>
    <x v="166"/>
    <n v="55.08"/>
    <x v="1"/>
    <s v="USD"/>
    <x v="498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x v="97"/>
    <n v="12533"/>
    <n v="482"/>
    <x v="1"/>
    <x v="381"/>
    <n v="62.04"/>
    <x v="6"/>
    <s v="EUR"/>
    <x v="499"/>
    <n v="1528606800"/>
    <b v="0"/>
    <b v="1"/>
    <s v="theater/plays"/>
    <x v="3"/>
    <s v="plays"/>
    <x v="499"/>
    <d v="2018-06-10T05:00:00"/>
  </r>
  <r>
    <n v="536"/>
    <s v="Shannon-Olson"/>
    <s v="Enhanced methodical middleware"/>
    <x v="122"/>
    <n v="14697"/>
    <n v="150"/>
    <x v="1"/>
    <x v="382"/>
    <n v="104.98"/>
    <x v="6"/>
    <s v="EUR"/>
    <x v="5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x v="197"/>
    <n v="98935"/>
    <n v="117"/>
    <x v="1"/>
    <x v="383"/>
    <n v="94.04"/>
    <x v="3"/>
    <s v="DKK"/>
    <x v="501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x v="297"/>
    <n v="57034"/>
    <n v="38"/>
    <x v="0"/>
    <x v="384"/>
    <n v="44.01"/>
    <x v="1"/>
    <s v="USD"/>
    <x v="502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x v="122"/>
    <n v="7120"/>
    <n v="73"/>
    <x v="0"/>
    <x v="385"/>
    <n v="92.47"/>
    <x v="1"/>
    <s v="USD"/>
    <x v="503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x v="98"/>
    <n v="14097"/>
    <n v="266"/>
    <x v="1"/>
    <x v="326"/>
    <n v="57.07"/>
    <x v="1"/>
    <s v="USD"/>
    <x v="504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x v="298"/>
    <n v="43086"/>
    <n v="24"/>
    <x v="0"/>
    <x v="386"/>
    <n v="109.08"/>
    <x v="6"/>
    <s v="EUR"/>
    <x v="505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x v="299"/>
    <n v="1930"/>
    <n v="3"/>
    <x v="0"/>
    <x v="240"/>
    <n v="39.39"/>
    <x v="4"/>
    <s v="GBP"/>
    <x v="506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x v="300"/>
    <n v="13864"/>
    <n v="16"/>
    <x v="0"/>
    <x v="80"/>
    <n v="77.02"/>
    <x v="1"/>
    <s v="USD"/>
    <x v="507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x v="54"/>
    <n v="7742"/>
    <n v="277"/>
    <x v="1"/>
    <x v="286"/>
    <n v="92.17"/>
    <x v="1"/>
    <s v="USD"/>
    <x v="508"/>
    <n v="1453356000"/>
    <b v="0"/>
    <b v="0"/>
    <s v="music/rock"/>
    <x v="1"/>
    <s v="rock"/>
    <x v="508"/>
    <d v="2016-01-21T06:00:00"/>
  </r>
  <r>
    <n v="545"/>
    <s v="Deleon and Sons"/>
    <s v="Organized value-added access"/>
    <x v="301"/>
    <n v="164109"/>
    <n v="89"/>
    <x v="0"/>
    <x v="387"/>
    <n v="61.01"/>
    <x v="1"/>
    <s v="USD"/>
    <x v="509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x v="3"/>
    <n v="6870"/>
    <n v="164"/>
    <x v="1"/>
    <x v="39"/>
    <n v="78.069999999999993"/>
    <x v="1"/>
    <s v="USD"/>
    <x v="510"/>
    <n v="1537419600"/>
    <b v="0"/>
    <b v="1"/>
    <s v="theater/plays"/>
    <x v="3"/>
    <s v="plays"/>
    <x v="510"/>
    <d v="2018-09-20T05:00:00"/>
  </r>
  <r>
    <n v="547"/>
    <s v="Hardin-Dixon"/>
    <s v="Focused solution-oriented matrix"/>
    <x v="81"/>
    <n v="12597"/>
    <n v="969"/>
    <x v="1"/>
    <x v="388"/>
    <n v="80.75"/>
    <x v="1"/>
    <s v="USD"/>
    <x v="511"/>
    <n v="1423202400"/>
    <b v="0"/>
    <b v="0"/>
    <s v="film &amp; video/drama"/>
    <x v="4"/>
    <s v="drama"/>
    <x v="511"/>
    <d v="2015-02-06T06:00:00"/>
  </r>
  <r>
    <n v="548"/>
    <s v="York-Pitts"/>
    <s v="Monitored discrete toolset"/>
    <x v="302"/>
    <n v="179074"/>
    <n v="271"/>
    <x v="1"/>
    <x v="389"/>
    <n v="59.99"/>
    <x v="1"/>
    <s v="USD"/>
    <x v="512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x v="303"/>
    <n v="83843"/>
    <n v="284"/>
    <x v="1"/>
    <x v="390"/>
    <n v="110.03"/>
    <x v="1"/>
    <s v="USD"/>
    <x v="513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x v="0"/>
    <n v="4"/>
    <n v="4"/>
    <x v="3"/>
    <x v="49"/>
    <n v="4"/>
    <x v="5"/>
    <s v="CHF"/>
    <x v="514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x v="304"/>
    <n v="105598"/>
    <n v="59"/>
    <x v="0"/>
    <x v="391"/>
    <n v="38"/>
    <x v="2"/>
    <s v="AUD"/>
    <x v="515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x v="25"/>
    <n v="8866"/>
    <n v="99"/>
    <x v="0"/>
    <x v="45"/>
    <n v="96.37"/>
    <x v="1"/>
    <s v="USD"/>
    <x v="516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x v="305"/>
    <n v="75022"/>
    <n v="44"/>
    <x v="0"/>
    <x v="392"/>
    <n v="72.98"/>
    <x v="1"/>
    <s v="USD"/>
    <x v="517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x v="40"/>
    <n v="14408"/>
    <n v="152"/>
    <x v="1"/>
    <x v="353"/>
    <n v="26.01"/>
    <x v="0"/>
    <s v="CAD"/>
    <x v="518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x v="9"/>
    <n v="14089"/>
    <n v="224"/>
    <x v="1"/>
    <x v="18"/>
    <n v="104.36"/>
    <x v="3"/>
    <s v="DKK"/>
    <x v="519"/>
    <n v="1399093200"/>
    <b v="0"/>
    <b v="0"/>
    <s v="music/rock"/>
    <x v="1"/>
    <s v="rock"/>
    <x v="519"/>
    <d v="2014-05-03T05:00:00"/>
  </r>
  <r>
    <n v="556"/>
    <s v="Smith and Sons"/>
    <s v="Grass-roots 24/7 attitude"/>
    <x v="5"/>
    <n v="12467"/>
    <n v="240"/>
    <x v="1"/>
    <x v="393"/>
    <n v="102.19"/>
    <x v="1"/>
    <s v="USD"/>
    <x v="52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x v="46"/>
    <n v="11960"/>
    <n v="199"/>
    <x v="1"/>
    <x v="394"/>
    <n v="54.12"/>
    <x v="1"/>
    <s v="USD"/>
    <x v="521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x v="306"/>
    <n v="7966"/>
    <n v="137"/>
    <x v="1"/>
    <x v="105"/>
    <n v="63.22"/>
    <x v="1"/>
    <s v="USD"/>
    <x v="522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x v="307"/>
    <n v="106321"/>
    <n v="101"/>
    <x v="1"/>
    <x v="395"/>
    <n v="104.03"/>
    <x v="1"/>
    <s v="USD"/>
    <x v="523"/>
    <n v="1470718800"/>
    <b v="0"/>
    <b v="0"/>
    <s v="theater/plays"/>
    <x v="3"/>
    <s v="plays"/>
    <x v="523"/>
    <d v="2016-08-09T05:00:00"/>
  </r>
  <r>
    <n v="560"/>
    <s v="Hunt LLC"/>
    <s v="Re-engineered radical policy"/>
    <x v="77"/>
    <n v="158832"/>
    <n v="794"/>
    <x v="1"/>
    <x v="396"/>
    <n v="49.99"/>
    <x v="1"/>
    <s v="USD"/>
    <x v="524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x v="162"/>
    <n v="11091"/>
    <n v="370"/>
    <x v="1"/>
    <x v="40"/>
    <n v="56.02"/>
    <x v="5"/>
    <s v="CHF"/>
    <x v="525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x v="34"/>
    <n v="1269"/>
    <n v="13"/>
    <x v="0"/>
    <x v="150"/>
    <n v="48.81"/>
    <x v="5"/>
    <s v="CHF"/>
    <x v="188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x v="41"/>
    <n v="5107"/>
    <n v="138"/>
    <x v="1"/>
    <x v="72"/>
    <n v="60.08"/>
    <x v="2"/>
    <s v="AUD"/>
    <x v="526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x v="308"/>
    <n v="141393"/>
    <n v="84"/>
    <x v="0"/>
    <x v="397"/>
    <n v="78.989999999999995"/>
    <x v="1"/>
    <s v="USD"/>
    <x v="527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x v="309"/>
    <n v="194166"/>
    <n v="205"/>
    <x v="1"/>
    <x v="398"/>
    <n v="53.99"/>
    <x v="1"/>
    <s v="USD"/>
    <x v="528"/>
    <n v="1323064800"/>
    <b v="0"/>
    <b v="0"/>
    <s v="theater/plays"/>
    <x v="3"/>
    <s v="plays"/>
    <x v="528"/>
    <d v="2011-12-05T06:00:00"/>
  </r>
  <r>
    <n v="566"/>
    <s v="Webb-Smith"/>
    <s v="Advanced content-based installation"/>
    <x v="29"/>
    <n v="4124"/>
    <n v="44"/>
    <x v="0"/>
    <x v="95"/>
    <n v="111.46"/>
    <x v="1"/>
    <s v="USD"/>
    <x v="522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x v="85"/>
    <n v="14865"/>
    <n v="219"/>
    <x v="1"/>
    <x v="146"/>
    <n v="60.92"/>
    <x v="1"/>
    <s v="USD"/>
    <x v="529"/>
    <n v="1405141200"/>
    <b v="0"/>
    <b v="0"/>
    <s v="music/rock"/>
    <x v="1"/>
    <s v="rock"/>
    <x v="529"/>
    <d v="2014-07-12T05:00:00"/>
  </r>
  <r>
    <n v="568"/>
    <s v="Hardin-Foley"/>
    <s v="Synergized zero tolerance help-desk"/>
    <x v="310"/>
    <n v="134688"/>
    <n v="186"/>
    <x v="1"/>
    <x v="399"/>
    <n v="26"/>
    <x v="1"/>
    <s v="USD"/>
    <x v="53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x v="311"/>
    <n v="47705"/>
    <n v="237"/>
    <x v="1"/>
    <x v="400"/>
    <n v="80.989999999999995"/>
    <x v="6"/>
    <s v="EUR"/>
    <x v="531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x v="312"/>
    <n v="95364"/>
    <n v="306"/>
    <x v="1"/>
    <x v="401"/>
    <n v="35"/>
    <x v="1"/>
    <s v="USD"/>
    <x v="515"/>
    <n v="1419573600"/>
    <b v="0"/>
    <b v="1"/>
    <s v="music/rock"/>
    <x v="1"/>
    <s v="rock"/>
    <x v="515"/>
    <d v="2014-12-26T06:00:00"/>
  </r>
  <r>
    <n v="571"/>
    <s v="Wilson and Sons"/>
    <s v="Monitored grid-enabled model"/>
    <x v="26"/>
    <n v="3295"/>
    <n v="94"/>
    <x v="0"/>
    <x v="164"/>
    <n v="94.14"/>
    <x v="6"/>
    <s v="EUR"/>
    <x v="532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x v="25"/>
    <n v="4896"/>
    <n v="54"/>
    <x v="3"/>
    <x v="115"/>
    <n v="52.09"/>
    <x v="1"/>
    <s v="USD"/>
    <x v="533"/>
    <n v="1444798800"/>
    <b v="0"/>
    <b v="1"/>
    <s v="music/rock"/>
    <x v="1"/>
    <s v="rock"/>
    <x v="533"/>
    <d v="2015-10-14T05:00:00"/>
  </r>
  <r>
    <n v="573"/>
    <s v="Valenzuela-Cook"/>
    <s v="Total incremental productivity"/>
    <x v="313"/>
    <n v="7496"/>
    <n v="112"/>
    <x v="1"/>
    <x v="402"/>
    <n v="24.99"/>
    <x v="1"/>
    <s v="USD"/>
    <x v="409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x v="50"/>
    <n v="9967"/>
    <n v="369"/>
    <x v="1"/>
    <x v="358"/>
    <n v="69.22"/>
    <x v="1"/>
    <s v="USD"/>
    <x v="534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x v="314"/>
    <n v="52421"/>
    <n v="63"/>
    <x v="0"/>
    <x v="21"/>
    <n v="93.94"/>
    <x v="1"/>
    <s v="USD"/>
    <x v="53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x v="62"/>
    <n v="6298"/>
    <n v="65"/>
    <x v="0"/>
    <x v="251"/>
    <n v="98.41"/>
    <x v="1"/>
    <s v="USD"/>
    <x v="535"/>
    <n v="1510984800"/>
    <b v="0"/>
    <b v="0"/>
    <s v="theater/plays"/>
    <x v="3"/>
    <s v="plays"/>
    <x v="535"/>
    <d v="2017-11-18T06:00:00"/>
  </r>
  <r>
    <n v="577"/>
    <s v="Stevens Inc"/>
    <s v="Adaptive 24hour projection"/>
    <x v="139"/>
    <n v="1546"/>
    <n v="19"/>
    <x v="3"/>
    <x v="95"/>
    <n v="41.78"/>
    <x v="1"/>
    <s v="USD"/>
    <x v="536"/>
    <n v="1302066000"/>
    <b v="0"/>
    <b v="0"/>
    <s v="music/jazz"/>
    <x v="1"/>
    <s v="jazz"/>
    <x v="536"/>
    <d v="2011-04-06T05:00:00"/>
  </r>
  <r>
    <n v="578"/>
    <s v="Martinez-Johnson"/>
    <s v="Sharable radical toolset"/>
    <x v="315"/>
    <n v="16168"/>
    <n v="17"/>
    <x v="0"/>
    <x v="242"/>
    <n v="65.989999999999995"/>
    <x v="1"/>
    <s v="USD"/>
    <x v="537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x v="8"/>
    <n v="6269"/>
    <n v="101"/>
    <x v="1"/>
    <x v="215"/>
    <n v="72.06"/>
    <x v="1"/>
    <s v="USD"/>
    <x v="538"/>
    <n v="1313730000"/>
    <b v="0"/>
    <b v="0"/>
    <s v="music/jazz"/>
    <x v="1"/>
    <s v="jazz"/>
    <x v="538"/>
    <d v="2011-08-19T05:00:00"/>
  </r>
  <r>
    <n v="580"/>
    <s v="Perez PLC"/>
    <s v="Seamless 6thgeneration extranet"/>
    <x v="316"/>
    <n v="149578"/>
    <n v="342"/>
    <x v="1"/>
    <x v="403"/>
    <n v="48"/>
    <x v="1"/>
    <s v="USD"/>
    <x v="539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x v="46"/>
    <n v="3841"/>
    <n v="64"/>
    <x v="0"/>
    <x v="83"/>
    <n v="54.1"/>
    <x v="1"/>
    <s v="USD"/>
    <x v="540"/>
    <n v="1305349200"/>
    <b v="0"/>
    <b v="0"/>
    <s v="technology/web"/>
    <x v="2"/>
    <s v="web"/>
    <x v="540"/>
    <d v="2011-05-14T05:00:00"/>
  </r>
  <r>
    <n v="582"/>
    <s v="Pineda Ltd"/>
    <s v="Cross-group global system engine"/>
    <x v="251"/>
    <n v="4531"/>
    <n v="52"/>
    <x v="0"/>
    <x v="344"/>
    <n v="107.88"/>
    <x v="1"/>
    <s v="USD"/>
    <x v="505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x v="317"/>
    <n v="60934"/>
    <n v="322"/>
    <x v="1"/>
    <x v="404"/>
    <n v="67.03"/>
    <x v="1"/>
    <s v="USD"/>
    <x v="541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x v="318"/>
    <n v="103255"/>
    <n v="120"/>
    <x v="1"/>
    <x v="405"/>
    <n v="64.010000000000005"/>
    <x v="1"/>
    <s v="USD"/>
    <x v="542"/>
    <n v="1336539600"/>
    <b v="0"/>
    <b v="0"/>
    <s v="technology/web"/>
    <x v="2"/>
    <s v="web"/>
    <x v="542"/>
    <d v="2012-05-09T05:00:00"/>
  </r>
  <r>
    <n v="585"/>
    <s v="Pugh LLC"/>
    <s v="Reactive analyzing function"/>
    <x v="200"/>
    <n v="13065"/>
    <n v="147"/>
    <x v="1"/>
    <x v="158"/>
    <n v="96.07"/>
    <x v="1"/>
    <s v="USD"/>
    <x v="543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x v="31"/>
    <n v="6654"/>
    <n v="951"/>
    <x v="1"/>
    <x v="406"/>
    <n v="51.18"/>
    <x v="1"/>
    <s v="USD"/>
    <x v="544"/>
    <n v="1291615200"/>
    <b v="0"/>
    <b v="0"/>
    <s v="music/rock"/>
    <x v="1"/>
    <s v="rock"/>
    <x v="544"/>
    <d v="2010-12-06T06:00:00"/>
  </r>
  <r>
    <n v="587"/>
    <s v="Williams-Santos"/>
    <s v="Open-source analyzing monitoring"/>
    <x v="151"/>
    <n v="6852"/>
    <n v="73"/>
    <x v="0"/>
    <x v="388"/>
    <n v="43.92"/>
    <x v="0"/>
    <s v="CAD"/>
    <x v="35"/>
    <n v="1552366800"/>
    <b v="0"/>
    <b v="1"/>
    <s v="food/food trucks"/>
    <x v="0"/>
    <s v="food trucks"/>
    <x v="35"/>
    <d v="2019-03-12T05:00:00"/>
  </r>
  <r>
    <n v="588"/>
    <s v="Weber Inc"/>
    <s v="Up-sized discrete firmware"/>
    <x v="215"/>
    <n v="124517"/>
    <n v="79"/>
    <x v="0"/>
    <x v="407"/>
    <n v="91.02"/>
    <x v="4"/>
    <s v="GBP"/>
    <x v="152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x v="58"/>
    <n v="5113"/>
    <n v="65"/>
    <x v="0"/>
    <x v="408"/>
    <n v="50.13"/>
    <x v="1"/>
    <s v="USD"/>
    <x v="545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x v="143"/>
    <n v="5824"/>
    <n v="82"/>
    <x v="0"/>
    <x v="99"/>
    <n v="67.72"/>
    <x v="2"/>
    <s v="AUD"/>
    <x v="546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x v="60"/>
    <n v="6226"/>
    <n v="1038"/>
    <x v="1"/>
    <x v="408"/>
    <n v="61.04"/>
    <x v="1"/>
    <s v="USD"/>
    <x v="547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x v="154"/>
    <n v="20243"/>
    <n v="13"/>
    <x v="0"/>
    <x v="259"/>
    <n v="80.010000000000005"/>
    <x v="1"/>
    <s v="USD"/>
    <x v="548"/>
    <n v="1402203600"/>
    <b v="0"/>
    <b v="0"/>
    <s v="theater/plays"/>
    <x v="3"/>
    <s v="plays"/>
    <x v="548"/>
    <d v="2014-06-08T05:00:00"/>
  </r>
  <r>
    <n v="593"/>
    <s v="Hale-Hayes"/>
    <s v="Ameliorated client-driven open system"/>
    <x v="319"/>
    <n v="188288"/>
    <n v="155"/>
    <x v="1"/>
    <x v="409"/>
    <n v="47"/>
    <x v="1"/>
    <s v="USD"/>
    <x v="549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x v="320"/>
    <n v="11167"/>
    <n v="7"/>
    <x v="0"/>
    <x v="144"/>
    <n v="71.13"/>
    <x v="1"/>
    <s v="USD"/>
    <x v="55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x v="321"/>
    <n v="146595"/>
    <n v="209"/>
    <x v="1"/>
    <x v="410"/>
    <n v="89.99"/>
    <x v="1"/>
    <s v="USD"/>
    <x v="551"/>
    <n v="1270530000"/>
    <b v="0"/>
    <b v="1"/>
    <s v="theater/plays"/>
    <x v="3"/>
    <s v="plays"/>
    <x v="551"/>
    <d v="2010-04-06T05:00:00"/>
  </r>
  <r>
    <n v="596"/>
    <s v="Becker-Scott"/>
    <s v="Managed optimizing archive"/>
    <x v="58"/>
    <n v="7875"/>
    <n v="100"/>
    <x v="0"/>
    <x v="236"/>
    <n v="43.03"/>
    <x v="1"/>
    <s v="USD"/>
    <x v="552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x v="322"/>
    <n v="148779"/>
    <n v="202"/>
    <x v="1"/>
    <x v="411"/>
    <n v="68"/>
    <x v="1"/>
    <s v="USD"/>
    <x v="462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x v="323"/>
    <n v="175868"/>
    <n v="162"/>
    <x v="1"/>
    <x v="412"/>
    <n v="73"/>
    <x v="6"/>
    <s v="EUR"/>
    <x v="553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x v="324"/>
    <n v="5112"/>
    <n v="4"/>
    <x v="0"/>
    <x v="172"/>
    <n v="62.34"/>
    <x v="3"/>
    <s v="DKK"/>
    <x v="554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x v="0"/>
    <n v="5"/>
    <n v="5"/>
    <x v="0"/>
    <x v="49"/>
    <n v="5"/>
    <x v="4"/>
    <s v="GBP"/>
    <x v="555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x v="9"/>
    <n v="13018"/>
    <n v="207"/>
    <x v="1"/>
    <x v="346"/>
    <n v="67.099999999999994"/>
    <x v="1"/>
    <s v="USD"/>
    <x v="548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x v="325"/>
    <n v="91176"/>
    <n v="128"/>
    <x v="1"/>
    <x v="413"/>
    <n v="79.98"/>
    <x v="1"/>
    <s v="USD"/>
    <x v="62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x v="98"/>
    <n v="6342"/>
    <n v="120"/>
    <x v="1"/>
    <x v="408"/>
    <n v="62.18"/>
    <x v="1"/>
    <s v="USD"/>
    <x v="556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x v="326"/>
    <n v="151438"/>
    <n v="171"/>
    <x v="1"/>
    <x v="414"/>
    <n v="53.01"/>
    <x v="1"/>
    <s v="USD"/>
    <x v="557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x v="88"/>
    <n v="6178"/>
    <n v="187"/>
    <x v="1"/>
    <x v="37"/>
    <n v="57.74"/>
    <x v="1"/>
    <s v="USD"/>
    <x v="27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x v="74"/>
    <n v="6405"/>
    <n v="188"/>
    <x v="1"/>
    <x v="415"/>
    <n v="40.03"/>
    <x v="4"/>
    <s v="GBP"/>
    <x v="558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x v="327"/>
    <n v="180667"/>
    <n v="131"/>
    <x v="1"/>
    <x v="416"/>
    <n v="81.02"/>
    <x v="1"/>
    <s v="USD"/>
    <x v="559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x v="61"/>
    <n v="11075"/>
    <n v="284"/>
    <x v="1"/>
    <x v="417"/>
    <n v="35.049999999999997"/>
    <x v="1"/>
    <s v="USD"/>
    <x v="426"/>
    <n v="1552197600"/>
    <b v="0"/>
    <b v="1"/>
    <s v="music/jazz"/>
    <x v="1"/>
    <s v="jazz"/>
    <x v="426"/>
    <d v="2019-03-10T06:00:00"/>
  </r>
  <r>
    <n v="609"/>
    <s v="Rose-Fuller"/>
    <s v="Upgradable holistic system engine"/>
    <x v="83"/>
    <n v="12042"/>
    <n v="120"/>
    <x v="1"/>
    <x v="124"/>
    <n v="102.92"/>
    <x v="1"/>
    <s v="USD"/>
    <x v="56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x v="328"/>
    <n v="179356"/>
    <n v="419"/>
    <x v="1"/>
    <x v="418"/>
    <n v="28"/>
    <x v="1"/>
    <s v="USD"/>
    <x v="561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x v="139"/>
    <n v="1136"/>
    <n v="14"/>
    <x v="3"/>
    <x v="27"/>
    <n v="75.73"/>
    <x v="1"/>
    <s v="USD"/>
    <x v="562"/>
    <n v="1375765200"/>
    <b v="0"/>
    <b v="0"/>
    <s v="theater/plays"/>
    <x v="3"/>
    <s v="plays"/>
    <x v="562"/>
    <d v="2013-08-06T05:00:00"/>
  </r>
  <r>
    <n v="612"/>
    <s v="Wang, Nguyen and Horton"/>
    <s v="Innovative holistic hub"/>
    <x v="8"/>
    <n v="8645"/>
    <n v="139"/>
    <x v="1"/>
    <x v="325"/>
    <n v="45.03"/>
    <x v="1"/>
    <s v="USD"/>
    <x v="563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x v="65"/>
    <n v="1914"/>
    <n v="174"/>
    <x v="1"/>
    <x v="150"/>
    <n v="73.62"/>
    <x v="0"/>
    <s v="CAD"/>
    <x v="564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x v="329"/>
    <n v="41205"/>
    <n v="155"/>
    <x v="1"/>
    <x v="419"/>
    <n v="56.99"/>
    <x v="1"/>
    <s v="USD"/>
    <x v="565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x v="275"/>
    <n v="14488"/>
    <n v="170"/>
    <x v="1"/>
    <x v="73"/>
    <n v="85.22"/>
    <x v="6"/>
    <s v="EUR"/>
    <x v="566"/>
    <n v="1462770000"/>
    <b v="0"/>
    <b v="0"/>
    <s v="theater/plays"/>
    <x v="3"/>
    <s v="plays"/>
    <x v="566"/>
    <d v="2016-05-09T05:00:00"/>
  </r>
  <r>
    <n v="616"/>
    <s v="Burnett-Mora"/>
    <s v="Quality-focused 24/7 superstructure"/>
    <x v="330"/>
    <n v="12129"/>
    <n v="190"/>
    <x v="1"/>
    <x v="202"/>
    <n v="50.96"/>
    <x v="4"/>
    <s v="GBP"/>
    <x v="567"/>
    <n v="1379739600"/>
    <b v="0"/>
    <b v="1"/>
    <s v="music/indie rock"/>
    <x v="1"/>
    <s v="indie rock"/>
    <x v="567"/>
    <d v="2013-09-21T05:00:00"/>
  </r>
  <r>
    <n v="617"/>
    <s v="King LLC"/>
    <s v="Multi-channeled local intranet"/>
    <x v="1"/>
    <n v="3496"/>
    <n v="250"/>
    <x v="1"/>
    <x v="12"/>
    <n v="63.56"/>
    <x v="1"/>
    <s v="USD"/>
    <x v="568"/>
    <n v="1402722000"/>
    <b v="0"/>
    <b v="0"/>
    <s v="theater/plays"/>
    <x v="3"/>
    <s v="plays"/>
    <x v="568"/>
    <d v="2014-06-14T05:00:00"/>
  </r>
  <r>
    <n v="618"/>
    <s v="Miller Ltd"/>
    <s v="Open-architected mobile emulation"/>
    <x v="331"/>
    <n v="97037"/>
    <n v="49"/>
    <x v="0"/>
    <x v="420"/>
    <n v="81"/>
    <x v="1"/>
    <s v="USD"/>
    <x v="569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x v="332"/>
    <n v="55757"/>
    <n v="28"/>
    <x v="0"/>
    <x v="355"/>
    <n v="86.04"/>
    <x v="1"/>
    <s v="USD"/>
    <x v="57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x v="333"/>
    <n v="11525"/>
    <n v="268"/>
    <x v="1"/>
    <x v="58"/>
    <n v="90.04"/>
    <x v="2"/>
    <s v="AUD"/>
    <x v="571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x v="334"/>
    <n v="158669"/>
    <n v="620"/>
    <x v="1"/>
    <x v="421"/>
    <n v="74.010000000000005"/>
    <x v="1"/>
    <s v="USD"/>
    <x v="572"/>
    <n v="1474174800"/>
    <b v="0"/>
    <b v="0"/>
    <s v="theater/plays"/>
    <x v="3"/>
    <s v="plays"/>
    <x v="572"/>
    <d v="2016-09-18T05:00:00"/>
  </r>
  <r>
    <n v="622"/>
    <s v="Smith-Smith"/>
    <s v="Total leadingedge neural-net"/>
    <x v="335"/>
    <n v="5916"/>
    <n v="3"/>
    <x v="0"/>
    <x v="251"/>
    <n v="92.44"/>
    <x v="1"/>
    <s v="USD"/>
    <x v="573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x v="336"/>
    <n v="150806"/>
    <n v="160"/>
    <x v="1"/>
    <x v="422"/>
    <n v="56"/>
    <x v="4"/>
    <s v="GBP"/>
    <x v="574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x v="135"/>
    <n v="14249"/>
    <n v="279"/>
    <x v="1"/>
    <x v="423"/>
    <n v="32.979999999999997"/>
    <x v="1"/>
    <s v="USD"/>
    <x v="511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x v="168"/>
    <n v="5803"/>
    <n v="77"/>
    <x v="0"/>
    <x v="197"/>
    <n v="93.6"/>
    <x v="1"/>
    <s v="USD"/>
    <x v="575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x v="330"/>
    <n v="13205"/>
    <n v="206"/>
    <x v="1"/>
    <x v="288"/>
    <n v="69.87"/>
    <x v="1"/>
    <s v="USD"/>
    <x v="576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x v="39"/>
    <n v="11108"/>
    <n v="694"/>
    <x v="1"/>
    <x v="110"/>
    <n v="72.13"/>
    <x v="4"/>
    <s v="GBP"/>
    <x v="577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x v="89"/>
    <n v="2884"/>
    <n v="152"/>
    <x v="1"/>
    <x v="87"/>
    <n v="30.04"/>
    <x v="1"/>
    <s v="USD"/>
    <x v="578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x v="337"/>
    <n v="55476"/>
    <n v="65"/>
    <x v="0"/>
    <x v="424"/>
    <n v="73.97"/>
    <x v="1"/>
    <s v="USD"/>
    <x v="579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x v="40"/>
    <n v="5973"/>
    <n v="63"/>
    <x v="3"/>
    <x v="215"/>
    <n v="68.66"/>
    <x v="1"/>
    <s v="USD"/>
    <x v="58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x v="338"/>
    <n v="183756"/>
    <n v="310"/>
    <x v="1"/>
    <x v="425"/>
    <n v="59.99"/>
    <x v="1"/>
    <s v="USD"/>
    <x v="581"/>
    <n v="1553922000"/>
    <b v="0"/>
    <b v="0"/>
    <s v="theater/plays"/>
    <x v="3"/>
    <s v="plays"/>
    <x v="581"/>
    <d v="2019-03-30T05:00:00"/>
  </r>
  <r>
    <n v="632"/>
    <s v="Parker PLC"/>
    <s v="Reduced interactive matrix"/>
    <x v="339"/>
    <n v="30902"/>
    <n v="43"/>
    <x v="2"/>
    <x v="426"/>
    <n v="111.16"/>
    <x v="1"/>
    <s v="USD"/>
    <x v="582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x v="313"/>
    <n v="5569"/>
    <n v="83"/>
    <x v="0"/>
    <x v="339"/>
    <n v="53.04"/>
    <x v="1"/>
    <s v="USD"/>
    <x v="336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x v="195"/>
    <n v="92824"/>
    <n v="79"/>
    <x v="3"/>
    <x v="427"/>
    <n v="55.99"/>
    <x v="1"/>
    <s v="USD"/>
    <x v="583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x v="340"/>
    <n v="158590"/>
    <n v="114"/>
    <x v="1"/>
    <x v="428"/>
    <n v="69.989999999999995"/>
    <x v="1"/>
    <s v="USD"/>
    <x v="584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x v="341"/>
    <n v="127591"/>
    <n v="65"/>
    <x v="0"/>
    <x v="429"/>
    <n v="49"/>
    <x v="3"/>
    <s v="DKK"/>
    <x v="585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x v="275"/>
    <n v="6750"/>
    <n v="79"/>
    <x v="0"/>
    <x v="167"/>
    <n v="103.85"/>
    <x v="1"/>
    <s v="USD"/>
    <x v="586"/>
    <n v="1479794400"/>
    <b v="0"/>
    <b v="0"/>
    <s v="theater/plays"/>
    <x v="3"/>
    <s v="plays"/>
    <x v="586"/>
    <d v="2016-11-22T06:00:00"/>
  </r>
  <r>
    <n v="638"/>
    <s v="Weaver Ltd"/>
    <s v="Monitored 24/7 approach"/>
    <x v="342"/>
    <n v="9318"/>
    <n v="11"/>
    <x v="0"/>
    <x v="115"/>
    <n v="99.13"/>
    <x v="1"/>
    <s v="USD"/>
    <x v="587"/>
    <n v="1281243600"/>
    <b v="0"/>
    <b v="1"/>
    <s v="theater/plays"/>
    <x v="3"/>
    <s v="plays"/>
    <x v="587"/>
    <d v="2010-08-08T05:00:00"/>
  </r>
  <r>
    <n v="639"/>
    <s v="Barnes-Williams"/>
    <s v="Upgradable explicit forecast"/>
    <x v="133"/>
    <n v="4832"/>
    <n v="56"/>
    <x v="2"/>
    <x v="430"/>
    <n v="107.38"/>
    <x v="1"/>
    <s v="USD"/>
    <x v="588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x v="343"/>
    <n v="19769"/>
    <n v="17"/>
    <x v="0"/>
    <x v="431"/>
    <n v="76.92"/>
    <x v="1"/>
    <s v="USD"/>
    <x v="589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x v="151"/>
    <n v="11277"/>
    <n v="120"/>
    <x v="1"/>
    <x v="346"/>
    <n v="58.13"/>
    <x v="5"/>
    <s v="CHF"/>
    <x v="59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x v="243"/>
    <n v="13382"/>
    <n v="145"/>
    <x v="1"/>
    <x v="30"/>
    <n v="103.74"/>
    <x v="0"/>
    <s v="CAD"/>
    <x v="591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x v="344"/>
    <n v="32986"/>
    <n v="221"/>
    <x v="1"/>
    <x v="432"/>
    <n v="87.96"/>
    <x v="1"/>
    <s v="USD"/>
    <x v="592"/>
    <n v="1489899600"/>
    <b v="0"/>
    <b v="0"/>
    <s v="theater/plays"/>
    <x v="3"/>
    <s v="plays"/>
    <x v="592"/>
    <d v="2017-03-19T05:00:00"/>
  </r>
  <r>
    <n v="644"/>
    <s v="Peters-Nelson"/>
    <s v="Distributed real-time algorithm"/>
    <x v="345"/>
    <n v="81984"/>
    <n v="48"/>
    <x v="0"/>
    <x v="433"/>
    <n v="28"/>
    <x v="0"/>
    <s v="CAD"/>
    <x v="593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x v="346"/>
    <n v="178483"/>
    <n v="93"/>
    <x v="0"/>
    <x v="434"/>
    <n v="38"/>
    <x v="1"/>
    <s v="USD"/>
    <x v="594"/>
    <n v="1539752400"/>
    <b v="0"/>
    <b v="1"/>
    <s v="music/rock"/>
    <x v="1"/>
    <s v="rock"/>
    <x v="594"/>
    <d v="2018-10-17T05:00:00"/>
  </r>
  <r>
    <n v="646"/>
    <s v="Robinson Group"/>
    <s v="Switchable reciprocal middleware"/>
    <x v="201"/>
    <n v="87448"/>
    <n v="89"/>
    <x v="0"/>
    <x v="435"/>
    <n v="30"/>
    <x v="1"/>
    <s v="USD"/>
    <x v="595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x v="6"/>
    <n v="1863"/>
    <n v="41"/>
    <x v="0"/>
    <x v="6"/>
    <n v="103.5"/>
    <x v="1"/>
    <s v="USD"/>
    <x v="596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x v="347"/>
    <n v="62174"/>
    <n v="63"/>
    <x v="3"/>
    <x v="419"/>
    <n v="85.99"/>
    <x v="1"/>
    <s v="USD"/>
    <x v="597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x v="155"/>
    <n v="59003"/>
    <n v="48"/>
    <x v="0"/>
    <x v="436"/>
    <n v="98.01"/>
    <x v="5"/>
    <s v="CHF"/>
    <x v="598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x v="0"/>
    <n v="2"/>
    <n v="2"/>
    <x v="0"/>
    <x v="49"/>
    <n v="2"/>
    <x v="1"/>
    <s v="USD"/>
    <x v="599"/>
    <n v="1407128400"/>
    <b v="0"/>
    <b v="0"/>
    <s v="music/jazz"/>
    <x v="1"/>
    <s v="jazz"/>
    <x v="599"/>
    <d v="2014-08-04T05:00:00"/>
  </r>
  <r>
    <n v="651"/>
    <s v="Wang, Koch and Weaver"/>
    <s v="Digitized analyzing capacity"/>
    <x v="348"/>
    <n v="174039"/>
    <n v="88"/>
    <x v="0"/>
    <x v="437"/>
    <n v="44.99"/>
    <x v="6"/>
    <s v="EUR"/>
    <x v="6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x v="83"/>
    <n v="12684"/>
    <n v="127"/>
    <x v="1"/>
    <x v="438"/>
    <n v="31.01"/>
    <x v="1"/>
    <s v="USD"/>
    <x v="601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x v="60"/>
    <n v="14033"/>
    <n v="2339"/>
    <x v="1"/>
    <x v="439"/>
    <n v="59.97"/>
    <x v="1"/>
    <s v="USD"/>
    <x v="602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x v="349"/>
    <n v="177936"/>
    <n v="508"/>
    <x v="1"/>
    <x v="440"/>
    <n v="59"/>
    <x v="1"/>
    <s v="USD"/>
    <x v="335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x v="350"/>
    <n v="13212"/>
    <n v="191"/>
    <x v="1"/>
    <x v="441"/>
    <n v="50.05"/>
    <x v="1"/>
    <s v="USD"/>
    <x v="603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x v="351"/>
    <n v="49879"/>
    <n v="42"/>
    <x v="0"/>
    <x v="442"/>
    <n v="98.97"/>
    <x v="2"/>
    <s v="AUD"/>
    <x v="604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x v="83"/>
    <n v="824"/>
    <n v="8"/>
    <x v="0"/>
    <x v="443"/>
    <n v="58.86"/>
    <x v="1"/>
    <s v="USD"/>
    <x v="605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x v="352"/>
    <n v="31594"/>
    <n v="60"/>
    <x v="3"/>
    <x v="444"/>
    <n v="81.010000000000005"/>
    <x v="1"/>
    <s v="USD"/>
    <x v="606"/>
    <n v="1442898000"/>
    <b v="0"/>
    <b v="0"/>
    <s v="music/rock"/>
    <x v="1"/>
    <s v="rock"/>
    <x v="606"/>
    <d v="2015-09-22T05:00:00"/>
  </r>
  <r>
    <n v="659"/>
    <s v="Bailey and Sons"/>
    <s v="Grass-roots dynamic emulation"/>
    <x v="353"/>
    <n v="57010"/>
    <n v="47"/>
    <x v="0"/>
    <x v="424"/>
    <n v="76.010000000000005"/>
    <x v="4"/>
    <s v="GBP"/>
    <x v="65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x v="14"/>
    <n v="7438"/>
    <n v="82"/>
    <x v="0"/>
    <x v="385"/>
    <n v="96.6"/>
    <x v="1"/>
    <s v="USD"/>
    <x v="607"/>
    <n v="1440910800"/>
    <b v="1"/>
    <b v="0"/>
    <s v="theater/plays"/>
    <x v="3"/>
    <s v="plays"/>
    <x v="607"/>
    <d v="2015-08-30T05:00:00"/>
  </r>
  <r>
    <n v="661"/>
    <s v="Smith Group"/>
    <s v="Right-sized secondary challenge"/>
    <x v="354"/>
    <n v="57872"/>
    <n v="54"/>
    <x v="0"/>
    <x v="445"/>
    <n v="76.959999999999994"/>
    <x v="3"/>
    <s v="DKK"/>
    <x v="608"/>
    <n v="1335502800"/>
    <b v="0"/>
    <b v="0"/>
    <s v="music/jazz"/>
    <x v="1"/>
    <s v="jazz"/>
    <x v="608"/>
    <d v="2012-04-27T05:00:00"/>
  </r>
  <r>
    <n v="662"/>
    <s v="Murphy-Farrell"/>
    <s v="Implemented exuding software"/>
    <x v="14"/>
    <n v="8906"/>
    <n v="98"/>
    <x v="0"/>
    <x v="54"/>
    <n v="67.98"/>
    <x v="1"/>
    <s v="USD"/>
    <x v="609"/>
    <n v="1544680800"/>
    <b v="0"/>
    <b v="0"/>
    <s v="theater/plays"/>
    <x v="3"/>
    <s v="plays"/>
    <x v="609"/>
    <d v="2018-12-13T06:00:00"/>
  </r>
  <r>
    <n v="663"/>
    <s v="Everett-Wolfe"/>
    <s v="Total optimizing software"/>
    <x v="83"/>
    <n v="7724"/>
    <n v="77"/>
    <x v="0"/>
    <x v="215"/>
    <n v="88.78"/>
    <x v="1"/>
    <s v="USD"/>
    <x v="610"/>
    <n v="1288414800"/>
    <b v="0"/>
    <b v="0"/>
    <s v="theater/plays"/>
    <x v="3"/>
    <s v="plays"/>
    <x v="610"/>
    <d v="2010-10-30T05:00:00"/>
  </r>
  <r>
    <n v="664"/>
    <s v="Young PLC"/>
    <s v="Optional maximized attitude"/>
    <x v="355"/>
    <n v="26571"/>
    <n v="33"/>
    <x v="0"/>
    <x v="446"/>
    <n v="25"/>
    <x v="1"/>
    <s v="USD"/>
    <x v="541"/>
    <n v="1330581600"/>
    <b v="0"/>
    <b v="0"/>
    <s v="music/jazz"/>
    <x v="1"/>
    <s v="jazz"/>
    <x v="541"/>
    <d v="2012-03-01T06:00:00"/>
  </r>
  <r>
    <n v="665"/>
    <s v="Park-Goodman"/>
    <s v="Customer-focused impactful extranet"/>
    <x v="135"/>
    <n v="12219"/>
    <n v="240"/>
    <x v="1"/>
    <x v="447"/>
    <n v="44.92"/>
    <x v="1"/>
    <s v="USD"/>
    <x v="611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x v="33"/>
    <n v="1985"/>
    <n v="64"/>
    <x v="3"/>
    <x v="270"/>
    <n v="79.400000000000006"/>
    <x v="1"/>
    <s v="USD"/>
    <x v="612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x v="350"/>
    <n v="12155"/>
    <n v="176"/>
    <x v="1"/>
    <x v="448"/>
    <n v="29.01"/>
    <x v="1"/>
    <s v="USD"/>
    <x v="613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x v="356"/>
    <n v="5593"/>
    <n v="20"/>
    <x v="0"/>
    <x v="70"/>
    <n v="73.59"/>
    <x v="1"/>
    <s v="USD"/>
    <x v="614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x v="357"/>
    <n v="175020"/>
    <n v="359"/>
    <x v="1"/>
    <x v="449"/>
    <n v="107.97"/>
    <x v="6"/>
    <s v="EUR"/>
    <x v="615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x v="358"/>
    <n v="75955"/>
    <n v="469"/>
    <x v="1"/>
    <x v="450"/>
    <n v="68.989999999999995"/>
    <x v="1"/>
    <s v="USD"/>
    <x v="9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x v="359"/>
    <n v="119127"/>
    <n v="122"/>
    <x v="1"/>
    <x v="451"/>
    <n v="111.02"/>
    <x v="1"/>
    <s v="USD"/>
    <x v="616"/>
    <n v="1280898000"/>
    <b v="0"/>
    <b v="1"/>
    <s v="theater/plays"/>
    <x v="3"/>
    <s v="plays"/>
    <x v="616"/>
    <d v="2010-08-04T05:00:00"/>
  </r>
  <r>
    <n v="672"/>
    <s v="Kelly-Colon"/>
    <s v="Stand-alone grid-enabled leverage"/>
    <x v="360"/>
    <n v="110689"/>
    <n v="56"/>
    <x v="0"/>
    <x v="452"/>
    <n v="25"/>
    <x v="2"/>
    <s v="AUD"/>
    <x v="617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x v="36"/>
    <n v="2445"/>
    <n v="44"/>
    <x v="0"/>
    <x v="125"/>
    <n v="42.16"/>
    <x v="6"/>
    <s v="EUR"/>
    <x v="618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x v="361"/>
    <n v="57250"/>
    <n v="34"/>
    <x v="3"/>
    <x v="453"/>
    <n v="47"/>
    <x v="1"/>
    <s v="USD"/>
    <x v="619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x v="62"/>
    <n v="11929"/>
    <n v="123"/>
    <x v="1"/>
    <x v="269"/>
    <n v="36.04"/>
    <x v="1"/>
    <s v="USD"/>
    <x v="62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x v="362"/>
    <n v="118214"/>
    <n v="190"/>
    <x v="1"/>
    <x v="454"/>
    <n v="101.04"/>
    <x v="1"/>
    <s v="USD"/>
    <x v="621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x v="98"/>
    <n v="4432"/>
    <n v="84"/>
    <x v="0"/>
    <x v="41"/>
    <n v="39.93"/>
    <x v="1"/>
    <s v="USD"/>
    <x v="622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x v="105"/>
    <n v="17879"/>
    <n v="18"/>
    <x v="3"/>
    <x v="455"/>
    <n v="83.16"/>
    <x v="1"/>
    <s v="USD"/>
    <x v="35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x v="1"/>
    <n v="14511"/>
    <n v="1037"/>
    <x v="1"/>
    <x v="456"/>
    <n v="39.979999999999997"/>
    <x v="1"/>
    <s v="USD"/>
    <x v="623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x v="363"/>
    <n v="141822"/>
    <n v="97"/>
    <x v="0"/>
    <x v="457"/>
    <n v="47.99"/>
    <x v="1"/>
    <s v="USD"/>
    <x v="624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x v="364"/>
    <n v="159037"/>
    <n v="86"/>
    <x v="0"/>
    <x v="458"/>
    <n v="95.98"/>
    <x v="1"/>
    <s v="USD"/>
    <x v="625"/>
    <n v="1324965600"/>
    <b v="0"/>
    <b v="0"/>
    <s v="theater/plays"/>
    <x v="3"/>
    <s v="plays"/>
    <x v="625"/>
    <d v="2011-12-27T06:00:00"/>
  </r>
  <r>
    <n v="682"/>
    <s v="Nguyen and Sons"/>
    <s v="Compatible 5thgeneration concept"/>
    <x v="91"/>
    <n v="8109"/>
    <n v="150"/>
    <x v="1"/>
    <x v="459"/>
    <n v="78.73"/>
    <x v="1"/>
    <s v="USD"/>
    <x v="626"/>
    <n v="1387519200"/>
    <b v="0"/>
    <b v="0"/>
    <s v="theater/plays"/>
    <x v="3"/>
    <s v="plays"/>
    <x v="626"/>
    <d v="2013-12-20T06:00:00"/>
  </r>
  <r>
    <n v="683"/>
    <s v="Jones PLC"/>
    <s v="Virtual systemic intranet"/>
    <x v="173"/>
    <n v="8244"/>
    <n v="358"/>
    <x v="1"/>
    <x v="98"/>
    <n v="56.08"/>
    <x v="1"/>
    <s v="USD"/>
    <x v="627"/>
    <n v="1537246800"/>
    <b v="0"/>
    <b v="0"/>
    <s v="theater/plays"/>
    <x v="3"/>
    <s v="plays"/>
    <x v="627"/>
    <d v="2018-09-18T05:00:00"/>
  </r>
  <r>
    <n v="684"/>
    <s v="Gilmore LLC"/>
    <s v="Optimized systemic algorithm"/>
    <x v="1"/>
    <n v="7600"/>
    <n v="543"/>
    <x v="1"/>
    <x v="460"/>
    <n v="69.09"/>
    <x v="0"/>
    <s v="CAD"/>
    <x v="628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x v="365"/>
    <n v="94501"/>
    <n v="68"/>
    <x v="0"/>
    <x v="461"/>
    <n v="102.05"/>
    <x v="0"/>
    <s v="CAD"/>
    <x v="629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x v="168"/>
    <n v="14381"/>
    <n v="192"/>
    <x v="1"/>
    <x v="38"/>
    <n v="107.32"/>
    <x v="1"/>
    <s v="USD"/>
    <x v="63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x v="42"/>
    <n v="13980"/>
    <n v="932"/>
    <x v="1"/>
    <x v="462"/>
    <n v="51.97"/>
    <x v="1"/>
    <s v="USD"/>
    <x v="631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x v="49"/>
    <n v="12449"/>
    <n v="429"/>
    <x v="1"/>
    <x v="463"/>
    <n v="71.14"/>
    <x v="1"/>
    <s v="USD"/>
    <x v="632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x v="190"/>
    <n v="7348"/>
    <n v="101"/>
    <x v="1"/>
    <x v="464"/>
    <n v="106.49"/>
    <x v="1"/>
    <s v="USD"/>
    <x v="633"/>
    <n v="1384063200"/>
    <b v="0"/>
    <b v="0"/>
    <s v="technology/web"/>
    <x v="2"/>
    <s v="web"/>
    <x v="633"/>
    <d v="2013-11-10T06:00:00"/>
  </r>
  <r>
    <n v="690"/>
    <s v="Walsh-Watts"/>
    <s v="Polarized actuating implementation"/>
    <x v="136"/>
    <n v="8158"/>
    <n v="227"/>
    <x v="1"/>
    <x v="257"/>
    <n v="42.94"/>
    <x v="1"/>
    <s v="USD"/>
    <x v="634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x v="92"/>
    <n v="7119"/>
    <n v="142"/>
    <x v="1"/>
    <x v="465"/>
    <n v="30.04"/>
    <x v="1"/>
    <s v="USD"/>
    <x v="635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x v="46"/>
    <n v="5438"/>
    <n v="91"/>
    <x v="0"/>
    <x v="385"/>
    <n v="70.62"/>
    <x v="4"/>
    <s v="GBP"/>
    <x v="636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x v="366"/>
    <n v="115396"/>
    <n v="64"/>
    <x v="0"/>
    <x v="466"/>
    <n v="66.02"/>
    <x v="1"/>
    <s v="USD"/>
    <x v="637"/>
    <n v="1509685200"/>
    <b v="0"/>
    <b v="0"/>
    <s v="theater/plays"/>
    <x v="3"/>
    <s v="plays"/>
    <x v="637"/>
    <d v="2017-11-03T05:00:00"/>
  </r>
  <r>
    <n v="694"/>
    <s v="Mora-Bradley"/>
    <s v="Programmable tangible ability"/>
    <x v="14"/>
    <n v="7656"/>
    <n v="84"/>
    <x v="0"/>
    <x v="467"/>
    <n v="96.91"/>
    <x v="1"/>
    <s v="USD"/>
    <x v="638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x v="243"/>
    <n v="12322"/>
    <n v="134"/>
    <x v="1"/>
    <x v="468"/>
    <n v="62.87"/>
    <x v="6"/>
    <s v="EUR"/>
    <x v="639"/>
    <n v="1448863200"/>
    <b v="1"/>
    <b v="0"/>
    <s v="music/rock"/>
    <x v="1"/>
    <s v="rock"/>
    <x v="639"/>
    <d v="2015-11-30T06:00:00"/>
  </r>
  <r>
    <n v="696"/>
    <s v="Lopez, Reid and Johnson"/>
    <s v="Total real-time hardware"/>
    <x v="367"/>
    <n v="96888"/>
    <n v="59"/>
    <x v="0"/>
    <x v="469"/>
    <n v="108.99"/>
    <x v="1"/>
    <s v="USD"/>
    <x v="64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x v="368"/>
    <n v="196960"/>
    <n v="153"/>
    <x v="1"/>
    <x v="470"/>
    <n v="27"/>
    <x v="1"/>
    <s v="USD"/>
    <x v="641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x v="369"/>
    <n v="188057"/>
    <n v="447"/>
    <x v="1"/>
    <x v="471"/>
    <n v="65"/>
    <x v="0"/>
    <s v="CAD"/>
    <x v="642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x v="71"/>
    <n v="6245"/>
    <n v="84"/>
    <x v="0"/>
    <x v="75"/>
    <n v="111.52"/>
    <x v="1"/>
    <s v="USD"/>
    <x v="23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x v="0"/>
    <n v="3"/>
    <n v="3"/>
    <x v="0"/>
    <x v="49"/>
    <n v="3"/>
    <x v="1"/>
    <s v="USD"/>
    <x v="67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x v="370"/>
    <n v="91014"/>
    <n v="175"/>
    <x v="1"/>
    <x v="472"/>
    <n v="110.99"/>
    <x v="1"/>
    <s v="USD"/>
    <x v="643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x v="251"/>
    <n v="4710"/>
    <n v="54"/>
    <x v="0"/>
    <x v="100"/>
    <n v="56.75"/>
    <x v="1"/>
    <s v="USD"/>
    <x v="644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x v="371"/>
    <n v="197728"/>
    <n v="312"/>
    <x v="1"/>
    <x v="473"/>
    <n v="97.02"/>
    <x v="1"/>
    <s v="USD"/>
    <x v="645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x v="251"/>
    <n v="10682"/>
    <n v="123"/>
    <x v="1"/>
    <x v="220"/>
    <n v="92.09"/>
    <x v="1"/>
    <s v="USD"/>
    <x v="646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x v="372"/>
    <n v="168048"/>
    <n v="99"/>
    <x v="0"/>
    <x v="474"/>
    <n v="82.99"/>
    <x v="4"/>
    <s v="GBP"/>
    <x v="626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x v="2"/>
    <n v="138586"/>
    <n v="128"/>
    <x v="1"/>
    <x v="475"/>
    <n v="103.04"/>
    <x v="2"/>
    <s v="AUD"/>
    <x v="647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x v="190"/>
    <n v="11579"/>
    <n v="159"/>
    <x v="1"/>
    <x v="170"/>
    <n v="68.92"/>
    <x v="1"/>
    <s v="USD"/>
    <x v="159"/>
    <n v="1547359200"/>
    <b v="0"/>
    <b v="0"/>
    <s v="film &amp; video/drama"/>
    <x v="4"/>
    <s v="drama"/>
    <x v="159"/>
    <d v="2019-01-13T06:00:00"/>
  </r>
  <r>
    <n v="708"/>
    <s v="Ortega LLC"/>
    <s v="Secured bifurcated intranet"/>
    <x v="12"/>
    <n v="12020"/>
    <n v="707"/>
    <x v="1"/>
    <x v="231"/>
    <n v="87.74"/>
    <x v="5"/>
    <s v="CHF"/>
    <x v="648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x v="122"/>
    <n v="13954"/>
    <n v="142"/>
    <x v="1"/>
    <x v="129"/>
    <n v="75.02"/>
    <x v="6"/>
    <s v="EUR"/>
    <x v="267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x v="333"/>
    <n v="6358"/>
    <n v="148"/>
    <x v="1"/>
    <x v="476"/>
    <n v="50.86"/>
    <x v="1"/>
    <s v="USD"/>
    <x v="649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x v="8"/>
    <n v="1260"/>
    <n v="20"/>
    <x v="0"/>
    <x v="443"/>
    <n v="90"/>
    <x v="6"/>
    <s v="EUR"/>
    <x v="248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x v="126"/>
    <n v="14725"/>
    <n v="1841"/>
    <x v="1"/>
    <x v="381"/>
    <n v="72.900000000000006"/>
    <x v="1"/>
    <s v="USD"/>
    <x v="571"/>
    <n v="1471496400"/>
    <b v="0"/>
    <b v="0"/>
    <s v="theater/plays"/>
    <x v="3"/>
    <s v="plays"/>
    <x v="571"/>
    <d v="2016-08-18T05:00:00"/>
  </r>
  <r>
    <n v="713"/>
    <s v="Mays LLC"/>
    <s v="Multi-layered global groupware"/>
    <x v="350"/>
    <n v="11174"/>
    <n v="162"/>
    <x v="1"/>
    <x v="459"/>
    <n v="108.49"/>
    <x v="1"/>
    <s v="USD"/>
    <x v="65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x v="373"/>
    <n v="182036"/>
    <n v="473"/>
    <x v="1"/>
    <x v="477"/>
    <n v="101.98"/>
    <x v="1"/>
    <s v="USD"/>
    <x v="1"/>
    <n v="1408510800"/>
    <b v="0"/>
    <b v="0"/>
    <s v="music/rock"/>
    <x v="1"/>
    <s v="rock"/>
    <x v="1"/>
    <d v="2014-08-20T05:00:00"/>
  </r>
  <r>
    <n v="715"/>
    <s v="Fischer, Torres and Walker"/>
    <s v="Expanded even-keeled portal"/>
    <x v="374"/>
    <n v="28870"/>
    <n v="24"/>
    <x v="0"/>
    <x v="478"/>
    <n v="44.01"/>
    <x v="1"/>
    <s v="USD"/>
    <x v="651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x v="22"/>
    <n v="10353"/>
    <n v="518"/>
    <x v="1"/>
    <x v="144"/>
    <n v="65.94"/>
    <x v="1"/>
    <s v="USD"/>
    <x v="652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x v="36"/>
    <n v="13868"/>
    <n v="248"/>
    <x v="1"/>
    <x v="479"/>
    <n v="24.99"/>
    <x v="1"/>
    <s v="USD"/>
    <x v="653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x v="111"/>
    <n v="8317"/>
    <n v="100"/>
    <x v="1"/>
    <x v="480"/>
    <n v="28"/>
    <x v="1"/>
    <s v="USD"/>
    <x v="654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x v="350"/>
    <n v="10557"/>
    <n v="153"/>
    <x v="1"/>
    <x v="300"/>
    <n v="85.83"/>
    <x v="1"/>
    <s v="USD"/>
    <x v="655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x v="251"/>
    <n v="3227"/>
    <n v="37"/>
    <x v="3"/>
    <x v="63"/>
    <n v="84.92"/>
    <x v="3"/>
    <s v="DKK"/>
    <x v="656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x v="375"/>
    <n v="5429"/>
    <n v="4"/>
    <x v="3"/>
    <x v="101"/>
    <n v="90.48"/>
    <x v="1"/>
    <s v="USD"/>
    <x v="657"/>
    <n v="1523336400"/>
    <b v="0"/>
    <b v="0"/>
    <s v="music/rock"/>
    <x v="1"/>
    <s v="rock"/>
    <x v="657"/>
    <d v="2018-04-10T05:00:00"/>
  </r>
  <r>
    <n v="722"/>
    <s v="Thomas-Simmons"/>
    <s v="Proactive 24hour frame"/>
    <x v="376"/>
    <n v="75906"/>
    <n v="157"/>
    <x v="1"/>
    <x v="481"/>
    <n v="25"/>
    <x v="1"/>
    <s v="USD"/>
    <x v="265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x v="70"/>
    <n v="13250"/>
    <n v="270"/>
    <x v="1"/>
    <x v="358"/>
    <n v="92.01"/>
    <x v="2"/>
    <s v="AUD"/>
    <x v="658"/>
    <n v="1458709200"/>
    <b v="0"/>
    <b v="0"/>
    <s v="theater/plays"/>
    <x v="3"/>
    <s v="plays"/>
    <x v="658"/>
    <d v="2016-03-23T05:00:00"/>
  </r>
  <r>
    <n v="724"/>
    <s v="Mccoy Ltd"/>
    <s v="Business-focused encompassing intranet"/>
    <x v="141"/>
    <n v="11261"/>
    <n v="134"/>
    <x v="1"/>
    <x v="246"/>
    <n v="93.07"/>
    <x v="4"/>
    <s v="GBP"/>
    <x v="659"/>
    <n v="1414126800"/>
    <b v="0"/>
    <b v="1"/>
    <s v="theater/plays"/>
    <x v="3"/>
    <s v="plays"/>
    <x v="659"/>
    <d v="2014-10-24T05:00:00"/>
  </r>
  <r>
    <n v="725"/>
    <s v="Dawson-Tyler"/>
    <s v="Optional 6thgeneration access"/>
    <x v="377"/>
    <n v="97369"/>
    <n v="50"/>
    <x v="0"/>
    <x v="482"/>
    <n v="61.01"/>
    <x v="1"/>
    <s v="USD"/>
    <x v="66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x v="378"/>
    <n v="48227"/>
    <n v="89"/>
    <x v="3"/>
    <x v="168"/>
    <n v="92.04"/>
    <x v="1"/>
    <s v="USD"/>
    <x v="661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x v="200"/>
    <n v="14685"/>
    <n v="165"/>
    <x v="1"/>
    <x v="483"/>
    <n v="81.13"/>
    <x v="1"/>
    <s v="USD"/>
    <x v="4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x v="3"/>
    <n v="735"/>
    <n v="18"/>
    <x v="0"/>
    <x v="234"/>
    <n v="73.5"/>
    <x v="1"/>
    <s v="USD"/>
    <x v="662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x v="36"/>
    <n v="10397"/>
    <n v="186"/>
    <x v="1"/>
    <x v="393"/>
    <n v="85.22"/>
    <x v="1"/>
    <s v="USD"/>
    <x v="663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x v="379"/>
    <n v="118847"/>
    <n v="413"/>
    <x v="1"/>
    <x v="130"/>
    <n v="110.97"/>
    <x v="0"/>
    <s v="CAD"/>
    <x v="664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x v="48"/>
    <n v="7220"/>
    <n v="90"/>
    <x v="3"/>
    <x v="319"/>
    <n v="32.97"/>
    <x v="1"/>
    <s v="USD"/>
    <x v="665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x v="380"/>
    <n v="107622"/>
    <n v="92"/>
    <x v="0"/>
    <x v="484"/>
    <n v="96.01"/>
    <x v="1"/>
    <s v="USD"/>
    <x v="666"/>
    <n v="1492146000"/>
    <b v="0"/>
    <b v="1"/>
    <s v="music/rock"/>
    <x v="1"/>
    <s v="rock"/>
    <x v="666"/>
    <d v="2017-04-14T05:00:00"/>
  </r>
  <r>
    <n v="733"/>
    <s v="Marquez-Kerr"/>
    <s v="Automated hybrid orchestration"/>
    <x v="144"/>
    <n v="83267"/>
    <n v="527"/>
    <x v="1"/>
    <x v="485"/>
    <n v="84.97"/>
    <x v="1"/>
    <s v="USD"/>
    <x v="43"/>
    <n v="1407301200"/>
    <b v="0"/>
    <b v="0"/>
    <s v="music/metal"/>
    <x v="1"/>
    <s v="metal"/>
    <x v="43"/>
    <d v="2014-08-06T05:00:00"/>
  </r>
  <r>
    <n v="734"/>
    <s v="Stone PLC"/>
    <s v="Exclusive 5thgeneration leverage"/>
    <x v="3"/>
    <n v="13404"/>
    <n v="319"/>
    <x v="1"/>
    <x v="486"/>
    <n v="25.01"/>
    <x v="1"/>
    <s v="USD"/>
    <x v="667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x v="211"/>
    <n v="131404"/>
    <n v="354"/>
    <x v="1"/>
    <x v="487"/>
    <n v="66"/>
    <x v="1"/>
    <s v="USD"/>
    <x v="668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x v="106"/>
    <n v="2533"/>
    <n v="33"/>
    <x v="3"/>
    <x v="226"/>
    <n v="87.34"/>
    <x v="1"/>
    <s v="USD"/>
    <x v="669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x v="41"/>
    <n v="5028"/>
    <n v="136"/>
    <x v="1"/>
    <x v="80"/>
    <n v="27.93"/>
    <x v="1"/>
    <s v="USD"/>
    <x v="67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x v="381"/>
    <n v="1557"/>
    <n v="2"/>
    <x v="0"/>
    <x v="27"/>
    <n v="103.8"/>
    <x v="1"/>
    <s v="USD"/>
    <x v="671"/>
    <n v="1418018400"/>
    <b v="0"/>
    <b v="1"/>
    <s v="theater/plays"/>
    <x v="3"/>
    <s v="plays"/>
    <x v="671"/>
    <d v="2014-12-08T06:00:00"/>
  </r>
  <r>
    <n v="739"/>
    <s v="Meyer-Avila"/>
    <s v="Multi-tiered discrete support"/>
    <x v="83"/>
    <n v="6100"/>
    <n v="61"/>
    <x v="0"/>
    <x v="271"/>
    <n v="31.94"/>
    <x v="1"/>
    <s v="USD"/>
    <x v="672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x v="98"/>
    <n v="1592"/>
    <n v="30"/>
    <x v="0"/>
    <x v="36"/>
    <n v="99.5"/>
    <x v="1"/>
    <s v="USD"/>
    <x v="673"/>
    <n v="1486360800"/>
    <b v="0"/>
    <b v="0"/>
    <s v="theater/plays"/>
    <x v="3"/>
    <s v="plays"/>
    <x v="673"/>
    <d v="2017-02-06T06:00:00"/>
  </r>
  <r>
    <n v="741"/>
    <s v="Garcia Ltd"/>
    <s v="Balanced mobile alliance"/>
    <x v="272"/>
    <n v="14150"/>
    <n v="1179"/>
    <x v="1"/>
    <x v="406"/>
    <n v="108.85"/>
    <x v="1"/>
    <s v="USD"/>
    <x v="674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x v="272"/>
    <n v="13513"/>
    <n v="1126"/>
    <x v="1"/>
    <x v="393"/>
    <n v="110.76"/>
    <x v="1"/>
    <s v="USD"/>
    <x v="675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x v="61"/>
    <n v="504"/>
    <n v="13"/>
    <x v="0"/>
    <x v="68"/>
    <n v="29.65"/>
    <x v="1"/>
    <s v="USD"/>
    <x v="676"/>
    <n v="1445922000"/>
    <b v="0"/>
    <b v="1"/>
    <s v="theater/plays"/>
    <x v="3"/>
    <s v="plays"/>
    <x v="676"/>
    <d v="2015-10-27T05:00:00"/>
  </r>
  <r>
    <n v="744"/>
    <s v="Fitzgerald Group"/>
    <s v="Intuitive exuding initiative"/>
    <x v="22"/>
    <n v="14240"/>
    <n v="712"/>
    <x v="1"/>
    <x v="382"/>
    <n v="101.71"/>
    <x v="1"/>
    <s v="USD"/>
    <x v="342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x v="350"/>
    <n v="2091"/>
    <n v="30"/>
    <x v="0"/>
    <x v="298"/>
    <n v="61.5"/>
    <x v="1"/>
    <s v="USD"/>
    <x v="677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x v="382"/>
    <n v="118580"/>
    <n v="213"/>
    <x v="1"/>
    <x v="488"/>
    <n v="35"/>
    <x v="1"/>
    <s v="USD"/>
    <x v="678"/>
    <n v="1318568400"/>
    <b v="0"/>
    <b v="0"/>
    <s v="technology/web"/>
    <x v="2"/>
    <s v="web"/>
    <x v="678"/>
    <d v="2011-10-14T05:00:00"/>
  </r>
  <r>
    <n v="747"/>
    <s v="Greer and Sons"/>
    <s v="Secured clear-thinking intranet"/>
    <x v="70"/>
    <n v="11214"/>
    <n v="229"/>
    <x v="1"/>
    <x v="489"/>
    <n v="40.049999999999997"/>
    <x v="1"/>
    <s v="USD"/>
    <x v="679"/>
    <n v="1284354000"/>
    <b v="0"/>
    <b v="0"/>
    <s v="theater/plays"/>
    <x v="3"/>
    <s v="plays"/>
    <x v="679"/>
    <d v="2010-09-13T05:00:00"/>
  </r>
  <r>
    <n v="748"/>
    <s v="Martinez PLC"/>
    <s v="Cloned actuating architecture"/>
    <x v="383"/>
    <n v="68137"/>
    <n v="35"/>
    <x v="3"/>
    <x v="490"/>
    <n v="110.97"/>
    <x v="1"/>
    <s v="USD"/>
    <x v="68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x v="133"/>
    <n v="13527"/>
    <n v="157"/>
    <x v="1"/>
    <x v="491"/>
    <n v="36.96"/>
    <x v="6"/>
    <s v="EUR"/>
    <x v="681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x v="0"/>
    <n v="1"/>
    <n v="1"/>
    <x v="0"/>
    <x v="49"/>
    <n v="1"/>
    <x v="4"/>
    <s v="GBP"/>
    <x v="682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x v="136"/>
    <n v="8363"/>
    <n v="232"/>
    <x v="1"/>
    <x v="492"/>
    <n v="30.97"/>
    <x v="1"/>
    <s v="USD"/>
    <x v="683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x v="306"/>
    <n v="5362"/>
    <n v="92"/>
    <x v="3"/>
    <x v="493"/>
    <n v="47.04"/>
    <x v="1"/>
    <s v="USD"/>
    <x v="684"/>
    <n v="1282539600"/>
    <b v="0"/>
    <b v="1"/>
    <s v="theater/plays"/>
    <x v="3"/>
    <s v="plays"/>
    <x v="684"/>
    <d v="2010-08-23T05:00:00"/>
  </r>
  <r>
    <n v="753"/>
    <s v="Guerrero-Griffin"/>
    <s v="Networked web-enabled product"/>
    <x v="53"/>
    <n v="12065"/>
    <n v="257"/>
    <x v="1"/>
    <x v="231"/>
    <n v="88.07"/>
    <x v="1"/>
    <s v="USD"/>
    <x v="674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x v="384"/>
    <n v="118603"/>
    <n v="168"/>
    <x v="1"/>
    <x v="494"/>
    <n v="37.01"/>
    <x v="1"/>
    <s v="USD"/>
    <x v="685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x v="6"/>
    <n v="7496"/>
    <n v="167"/>
    <x v="1"/>
    <x v="495"/>
    <n v="26.03"/>
    <x v="3"/>
    <s v="DKK"/>
    <x v="605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x v="81"/>
    <n v="10037"/>
    <n v="772"/>
    <x v="1"/>
    <x v="496"/>
    <n v="67.819999999999993"/>
    <x v="1"/>
    <s v="USD"/>
    <x v="686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x v="1"/>
    <n v="5696"/>
    <n v="407"/>
    <x v="1"/>
    <x v="493"/>
    <n v="49.96"/>
    <x v="1"/>
    <s v="USD"/>
    <x v="687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x v="241"/>
    <n v="167005"/>
    <n v="564"/>
    <x v="1"/>
    <x v="497"/>
    <n v="110.02"/>
    <x v="0"/>
    <s v="CAD"/>
    <x v="688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x v="385"/>
    <n v="114615"/>
    <n v="68"/>
    <x v="0"/>
    <x v="498"/>
    <n v="89.96"/>
    <x v="1"/>
    <s v="USD"/>
    <x v="689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x v="386"/>
    <n v="16592"/>
    <n v="34"/>
    <x v="0"/>
    <x v="155"/>
    <n v="79.010000000000005"/>
    <x v="6"/>
    <s v="EUR"/>
    <x v="69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x v="196"/>
    <n v="14420"/>
    <n v="655"/>
    <x v="1"/>
    <x v="499"/>
    <n v="86.87"/>
    <x v="1"/>
    <s v="USD"/>
    <x v="691"/>
    <n v="1501131600"/>
    <b v="0"/>
    <b v="0"/>
    <s v="music/rock"/>
    <x v="1"/>
    <s v="rock"/>
    <x v="691"/>
    <d v="2017-07-27T05:00:00"/>
  </r>
  <r>
    <n v="762"/>
    <s v="Davis Ltd"/>
    <s v="Upgradable uniform service-desk"/>
    <x v="26"/>
    <n v="6204"/>
    <n v="177"/>
    <x v="1"/>
    <x v="16"/>
    <n v="62.04"/>
    <x v="2"/>
    <s v="AUD"/>
    <x v="692"/>
    <n v="1355032800"/>
    <b v="0"/>
    <b v="0"/>
    <s v="music/jazz"/>
    <x v="1"/>
    <s v="jazz"/>
    <x v="692"/>
    <d v="2012-12-09T06:00:00"/>
  </r>
  <r>
    <n v="763"/>
    <s v="Rowland PLC"/>
    <s v="Inverse client-driven product"/>
    <x v="36"/>
    <n v="6338"/>
    <n v="113"/>
    <x v="1"/>
    <x v="500"/>
    <n v="26.97"/>
    <x v="1"/>
    <s v="USD"/>
    <x v="693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x v="65"/>
    <n v="8010"/>
    <n v="728"/>
    <x v="1"/>
    <x v="496"/>
    <n v="54.12"/>
    <x v="1"/>
    <s v="USD"/>
    <x v="694"/>
    <n v="1305954000"/>
    <b v="0"/>
    <b v="0"/>
    <s v="music/rock"/>
    <x v="1"/>
    <s v="rock"/>
    <x v="694"/>
    <d v="2011-05-21T05:00:00"/>
  </r>
  <r>
    <n v="765"/>
    <s v="Matthews LLC"/>
    <s v="Advanced transitional help-desk"/>
    <x v="61"/>
    <n v="8125"/>
    <n v="208"/>
    <x v="1"/>
    <x v="40"/>
    <n v="41.04"/>
    <x v="1"/>
    <s v="USD"/>
    <x v="695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x v="316"/>
    <n v="13653"/>
    <n v="31"/>
    <x v="0"/>
    <x v="501"/>
    <n v="55.05"/>
    <x v="2"/>
    <s v="AUD"/>
    <x v="123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x v="387"/>
    <n v="55372"/>
    <n v="57"/>
    <x v="0"/>
    <x v="502"/>
    <n v="107.94"/>
    <x v="1"/>
    <s v="USD"/>
    <x v="696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x v="73"/>
    <n v="11088"/>
    <n v="231"/>
    <x v="1"/>
    <x v="503"/>
    <n v="73.92"/>
    <x v="1"/>
    <s v="USD"/>
    <x v="626"/>
    <n v="1388037600"/>
    <b v="0"/>
    <b v="0"/>
    <s v="theater/plays"/>
    <x v="3"/>
    <s v="plays"/>
    <x v="626"/>
    <d v="2013-12-26T06:00:00"/>
  </r>
  <r>
    <n v="769"/>
    <s v="Johnson-Morales"/>
    <s v="Devolved 24hour forecast"/>
    <x v="388"/>
    <n v="109106"/>
    <n v="87"/>
    <x v="0"/>
    <x v="504"/>
    <n v="32"/>
    <x v="1"/>
    <s v="USD"/>
    <x v="697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x v="333"/>
    <n v="11642"/>
    <n v="271"/>
    <x v="1"/>
    <x v="505"/>
    <n v="53.9"/>
    <x v="6"/>
    <s v="EUR"/>
    <x v="698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x v="36"/>
    <n v="2769"/>
    <n v="49"/>
    <x v="3"/>
    <x v="150"/>
    <n v="106.5"/>
    <x v="1"/>
    <s v="USD"/>
    <x v="699"/>
    <n v="1550815200"/>
    <b v="0"/>
    <b v="0"/>
    <s v="theater/plays"/>
    <x v="3"/>
    <s v="plays"/>
    <x v="699"/>
    <d v="2019-02-22T06:00:00"/>
  </r>
  <r>
    <n v="772"/>
    <s v="Johnson-Pace"/>
    <s v="Persistent 3rdgeneration moratorium"/>
    <x v="389"/>
    <n v="169586"/>
    <n v="113"/>
    <x v="1"/>
    <x v="506"/>
    <n v="33"/>
    <x v="1"/>
    <s v="USD"/>
    <x v="7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x v="390"/>
    <n v="101185"/>
    <n v="191"/>
    <x v="1"/>
    <x v="507"/>
    <n v="43"/>
    <x v="1"/>
    <s v="USD"/>
    <x v="701"/>
    <n v="1492923600"/>
    <b v="0"/>
    <b v="0"/>
    <s v="theater/plays"/>
    <x v="3"/>
    <s v="plays"/>
    <x v="701"/>
    <d v="2017-04-23T05:00:00"/>
  </r>
  <r>
    <n v="774"/>
    <s v="Gonzalez-Snow"/>
    <s v="Polarized user-facing interface"/>
    <x v="92"/>
    <n v="6775"/>
    <n v="136"/>
    <x v="1"/>
    <x v="373"/>
    <n v="86.86"/>
    <x v="6"/>
    <s v="EUR"/>
    <x v="702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x v="151"/>
    <n v="968"/>
    <n v="10"/>
    <x v="0"/>
    <x v="234"/>
    <n v="96.8"/>
    <x v="1"/>
    <s v="USD"/>
    <x v="703"/>
    <n v="1416117600"/>
    <b v="0"/>
    <b v="0"/>
    <s v="music/rock"/>
    <x v="1"/>
    <s v="rock"/>
    <x v="703"/>
    <d v="2014-11-16T06:00:00"/>
  </r>
  <r>
    <n v="776"/>
    <s v="Taylor-Rowe"/>
    <s v="Synchronized multimedia frame"/>
    <x v="391"/>
    <n v="72623"/>
    <n v="66"/>
    <x v="0"/>
    <x v="508"/>
    <n v="33"/>
    <x v="1"/>
    <s v="USD"/>
    <x v="704"/>
    <n v="1563771600"/>
    <b v="0"/>
    <b v="0"/>
    <s v="theater/plays"/>
    <x v="3"/>
    <s v="plays"/>
    <x v="704"/>
    <d v="2019-07-22T05:00:00"/>
  </r>
  <r>
    <n v="777"/>
    <s v="Henderson Ltd"/>
    <s v="Open-architected stable algorithm"/>
    <x v="202"/>
    <n v="45987"/>
    <n v="49"/>
    <x v="0"/>
    <x v="103"/>
    <n v="68.03"/>
    <x v="1"/>
    <s v="USD"/>
    <x v="431"/>
    <n v="1319259600"/>
    <b v="0"/>
    <b v="0"/>
    <s v="theater/plays"/>
    <x v="3"/>
    <s v="plays"/>
    <x v="431"/>
    <d v="2011-10-22T05:00:00"/>
  </r>
  <r>
    <n v="778"/>
    <s v="Moss-Guzman"/>
    <s v="Cross-platform optimizing website"/>
    <x v="81"/>
    <n v="10243"/>
    <n v="788"/>
    <x v="1"/>
    <x v="5"/>
    <n v="58.87"/>
    <x v="5"/>
    <s v="CHF"/>
    <x v="705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x v="392"/>
    <n v="87293"/>
    <n v="80"/>
    <x v="0"/>
    <x v="509"/>
    <n v="105.05"/>
    <x v="1"/>
    <s v="USD"/>
    <x v="706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x v="135"/>
    <n v="5421"/>
    <n v="106"/>
    <x v="1"/>
    <x v="55"/>
    <n v="33.049999999999997"/>
    <x v="1"/>
    <s v="USD"/>
    <x v="707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x v="251"/>
    <n v="4414"/>
    <n v="51"/>
    <x v="3"/>
    <x v="75"/>
    <n v="78.819999999999993"/>
    <x v="5"/>
    <s v="CHF"/>
    <x v="708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x v="135"/>
    <n v="10981"/>
    <n v="215"/>
    <x v="1"/>
    <x v="510"/>
    <n v="68.2"/>
    <x v="1"/>
    <s v="USD"/>
    <x v="709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x v="71"/>
    <n v="10451"/>
    <n v="141"/>
    <x v="1"/>
    <x v="188"/>
    <n v="75.73"/>
    <x v="1"/>
    <s v="USD"/>
    <x v="710"/>
    <n v="1387864800"/>
    <b v="0"/>
    <b v="0"/>
    <s v="music/rock"/>
    <x v="1"/>
    <s v="rock"/>
    <x v="710"/>
    <d v="2013-12-24T06:00:00"/>
  </r>
  <r>
    <n v="784"/>
    <s v="Byrd Group"/>
    <s v="Profound fault-tolerant model"/>
    <x v="393"/>
    <n v="102535"/>
    <n v="115"/>
    <x v="1"/>
    <x v="511"/>
    <n v="31"/>
    <x v="1"/>
    <s v="USD"/>
    <x v="711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x v="313"/>
    <n v="12939"/>
    <n v="193"/>
    <x v="1"/>
    <x v="78"/>
    <n v="101.88"/>
    <x v="2"/>
    <s v="AUD"/>
    <x v="157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x v="42"/>
    <n v="10946"/>
    <n v="730"/>
    <x v="1"/>
    <x v="512"/>
    <n v="52.88"/>
    <x v="6"/>
    <s v="EUR"/>
    <x v="630"/>
    <n v="1522731600"/>
    <b v="0"/>
    <b v="1"/>
    <s v="music/jazz"/>
    <x v="1"/>
    <s v="jazz"/>
    <x v="630"/>
    <d v="2018-04-03T05:00:00"/>
  </r>
  <r>
    <n v="787"/>
    <s v="Vance-Glover"/>
    <s v="Progressive coherent secured line"/>
    <x v="394"/>
    <n v="60994"/>
    <n v="100"/>
    <x v="0"/>
    <x v="513"/>
    <n v="71.010000000000005"/>
    <x v="0"/>
    <s v="CAD"/>
    <x v="712"/>
    <n v="1306731600"/>
    <b v="0"/>
    <b v="0"/>
    <s v="music/rock"/>
    <x v="1"/>
    <s v="rock"/>
    <x v="712"/>
    <d v="2011-05-30T05:00:00"/>
  </r>
  <r>
    <n v="788"/>
    <s v="Joyce PLC"/>
    <s v="Synchronized directional capability"/>
    <x v="136"/>
    <n v="3174"/>
    <n v="88"/>
    <x v="2"/>
    <x v="249"/>
    <n v="102.39"/>
    <x v="1"/>
    <s v="USD"/>
    <x v="93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x v="25"/>
    <n v="3351"/>
    <n v="37"/>
    <x v="0"/>
    <x v="430"/>
    <n v="74.47"/>
    <x v="1"/>
    <s v="USD"/>
    <x v="713"/>
    <n v="1404363600"/>
    <b v="0"/>
    <b v="0"/>
    <s v="theater/plays"/>
    <x v="3"/>
    <s v="plays"/>
    <x v="713"/>
    <d v="2014-07-03T05:00:00"/>
  </r>
  <r>
    <n v="790"/>
    <s v="White-Obrien"/>
    <s v="Operative local pricing structure"/>
    <x v="395"/>
    <n v="56774"/>
    <n v="31"/>
    <x v="3"/>
    <x v="260"/>
    <n v="51.01"/>
    <x v="1"/>
    <s v="USD"/>
    <x v="714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x v="118"/>
    <n v="540"/>
    <n v="26"/>
    <x v="0"/>
    <x v="514"/>
    <n v="90"/>
    <x v="1"/>
    <s v="USD"/>
    <x v="715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x v="22"/>
    <n v="680"/>
    <n v="34"/>
    <x v="0"/>
    <x v="243"/>
    <n v="97.14"/>
    <x v="1"/>
    <s v="USD"/>
    <x v="716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x v="65"/>
    <n v="13045"/>
    <n v="1186"/>
    <x v="1"/>
    <x v="483"/>
    <n v="72.069999999999993"/>
    <x v="5"/>
    <s v="CHF"/>
    <x v="448"/>
    <n v="1372482000"/>
    <b v="0"/>
    <b v="0"/>
    <s v="publishing/nonfiction"/>
    <x v="5"/>
    <s v="nonfiction"/>
    <x v="448"/>
    <d v="2013-06-29T05:00:00"/>
  </r>
  <r>
    <n v="794"/>
    <s v="Welch Inc"/>
    <s v="Optional optimal website"/>
    <x v="47"/>
    <n v="8276"/>
    <n v="125"/>
    <x v="1"/>
    <x v="460"/>
    <n v="75.239999999999995"/>
    <x v="1"/>
    <s v="USD"/>
    <x v="717"/>
    <n v="1514959200"/>
    <b v="0"/>
    <b v="0"/>
    <s v="music/rock"/>
    <x v="1"/>
    <s v="rock"/>
    <x v="717"/>
    <d v="2018-01-03T06:00:00"/>
  </r>
  <r>
    <n v="795"/>
    <s v="Vasquez Inc"/>
    <s v="Stand-alone asynchronous functionalities"/>
    <x v="143"/>
    <n v="1022"/>
    <n v="14"/>
    <x v="0"/>
    <x v="249"/>
    <n v="32.97"/>
    <x v="1"/>
    <s v="USD"/>
    <x v="718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x v="75"/>
    <n v="4275"/>
    <n v="55"/>
    <x v="0"/>
    <x v="373"/>
    <n v="54.81"/>
    <x v="1"/>
    <s v="USD"/>
    <x v="719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x v="4"/>
    <n v="8332"/>
    <n v="110"/>
    <x v="1"/>
    <x v="515"/>
    <n v="45.04"/>
    <x v="1"/>
    <s v="USD"/>
    <x v="720"/>
    <n v="1548136800"/>
    <b v="0"/>
    <b v="0"/>
    <s v="technology/web"/>
    <x v="2"/>
    <s v="web"/>
    <x v="720"/>
    <d v="2019-01-22T06:00:00"/>
  </r>
  <r>
    <n v="798"/>
    <s v="Small-Fuentes"/>
    <s v="Seamless maximized product"/>
    <x v="74"/>
    <n v="6408"/>
    <n v="188"/>
    <x v="1"/>
    <x v="246"/>
    <n v="52.96"/>
    <x v="1"/>
    <s v="USD"/>
    <x v="721"/>
    <n v="1340859600"/>
    <b v="0"/>
    <b v="1"/>
    <s v="theater/plays"/>
    <x v="3"/>
    <s v="plays"/>
    <x v="721"/>
    <d v="2012-06-28T05:00:00"/>
  </r>
  <r>
    <n v="799"/>
    <s v="Reid-Day"/>
    <s v="Devolved tertiary time-frame"/>
    <x v="396"/>
    <n v="73522"/>
    <n v="87"/>
    <x v="0"/>
    <x v="516"/>
    <n v="60.02"/>
    <x v="4"/>
    <s v="GBP"/>
    <x v="722"/>
    <n v="1454479200"/>
    <b v="0"/>
    <b v="0"/>
    <s v="theater/plays"/>
    <x v="3"/>
    <s v="plays"/>
    <x v="722"/>
    <d v="2016-02-03T06:00:00"/>
  </r>
  <r>
    <n v="800"/>
    <s v="Wallace LLC"/>
    <s v="Centralized regional function"/>
    <x v="0"/>
    <n v="1"/>
    <n v="1"/>
    <x v="0"/>
    <x v="49"/>
    <n v="1"/>
    <x v="5"/>
    <s v="CHF"/>
    <x v="139"/>
    <n v="1434430800"/>
    <b v="0"/>
    <b v="0"/>
    <s v="music/rock"/>
    <x v="1"/>
    <s v="rock"/>
    <x v="139"/>
    <d v="2015-06-16T05:00:00"/>
  </r>
  <r>
    <n v="801"/>
    <s v="Olson-Bishop"/>
    <s v="User-friendly high-level initiative"/>
    <x v="173"/>
    <n v="4667"/>
    <n v="203"/>
    <x v="1"/>
    <x v="88"/>
    <n v="44.03"/>
    <x v="1"/>
    <s v="USD"/>
    <x v="723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x v="8"/>
    <n v="12216"/>
    <n v="197"/>
    <x v="1"/>
    <x v="23"/>
    <n v="86.03"/>
    <x v="1"/>
    <s v="USD"/>
    <x v="704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x v="55"/>
    <n v="6527"/>
    <n v="107"/>
    <x v="1"/>
    <x v="517"/>
    <n v="28.01"/>
    <x v="1"/>
    <s v="USD"/>
    <x v="724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x v="97"/>
    <n v="6987"/>
    <n v="269"/>
    <x v="1"/>
    <x v="205"/>
    <n v="32.049999999999997"/>
    <x v="1"/>
    <s v="USD"/>
    <x v="725"/>
    <n v="1516600800"/>
    <b v="0"/>
    <b v="0"/>
    <s v="music/rock"/>
    <x v="1"/>
    <s v="rock"/>
    <x v="725"/>
    <d v="2018-01-22T06:00:00"/>
  </r>
  <r>
    <n v="805"/>
    <s v="Smith-Nguyen"/>
    <s v="Advanced intermediate Graphic Interface"/>
    <x v="62"/>
    <n v="4932"/>
    <n v="51"/>
    <x v="0"/>
    <x v="109"/>
    <n v="73.61"/>
    <x v="2"/>
    <s v="AUD"/>
    <x v="66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x v="31"/>
    <n v="8262"/>
    <n v="1180"/>
    <x v="1"/>
    <x v="70"/>
    <n v="108.71"/>
    <x v="1"/>
    <s v="USD"/>
    <x v="726"/>
    <n v="1332997200"/>
    <b v="0"/>
    <b v="1"/>
    <s v="film &amp; video/drama"/>
    <x v="4"/>
    <s v="drama"/>
    <x v="726"/>
    <d v="2012-03-29T05:00:00"/>
  </r>
  <r>
    <n v="807"/>
    <s v="Walker-Taylor"/>
    <s v="Automated uniform concept"/>
    <x v="31"/>
    <n v="1848"/>
    <n v="264"/>
    <x v="1"/>
    <x v="177"/>
    <n v="42.98"/>
    <x v="1"/>
    <s v="USD"/>
    <x v="727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x v="5"/>
    <n v="1583"/>
    <n v="30"/>
    <x v="0"/>
    <x v="161"/>
    <n v="83.32"/>
    <x v="1"/>
    <s v="USD"/>
    <x v="728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x v="397"/>
    <n v="88536"/>
    <n v="63"/>
    <x v="0"/>
    <x v="518"/>
    <n v="42"/>
    <x v="5"/>
    <s v="CHF"/>
    <x v="729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x v="330"/>
    <n v="12360"/>
    <n v="193"/>
    <x v="1"/>
    <x v="394"/>
    <n v="55.93"/>
    <x v="1"/>
    <s v="USD"/>
    <x v="73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x v="398"/>
    <n v="71320"/>
    <n v="77"/>
    <x v="0"/>
    <x v="89"/>
    <n v="105.04"/>
    <x v="1"/>
    <s v="USD"/>
    <x v="731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x v="221"/>
    <n v="134640"/>
    <n v="226"/>
    <x v="1"/>
    <x v="519"/>
    <n v="48"/>
    <x v="0"/>
    <s v="CAD"/>
    <x v="78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x v="170"/>
    <n v="7661"/>
    <n v="239"/>
    <x v="1"/>
    <x v="520"/>
    <n v="112.66"/>
    <x v="1"/>
    <s v="USD"/>
    <x v="732"/>
    <n v="1346907600"/>
    <b v="0"/>
    <b v="0"/>
    <s v="games/video games"/>
    <x v="6"/>
    <s v="video games"/>
    <x v="732"/>
    <d v="2012-09-06T05:00:00"/>
  </r>
  <r>
    <n v="814"/>
    <s v="Vincent PLC"/>
    <s v="Visionary 24hour analyzer"/>
    <x v="170"/>
    <n v="2950"/>
    <n v="92"/>
    <x v="0"/>
    <x v="521"/>
    <n v="81.94"/>
    <x v="3"/>
    <s v="DKK"/>
    <x v="733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x v="25"/>
    <n v="11721"/>
    <n v="130"/>
    <x v="1"/>
    <x v="236"/>
    <n v="64.05"/>
    <x v="0"/>
    <s v="CAD"/>
    <x v="734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x v="173"/>
    <n v="14150"/>
    <n v="615"/>
    <x v="1"/>
    <x v="221"/>
    <n v="106.39"/>
    <x v="1"/>
    <s v="USD"/>
    <x v="406"/>
    <n v="1392184800"/>
    <b v="1"/>
    <b v="1"/>
    <s v="theater/plays"/>
    <x v="3"/>
    <s v="plays"/>
    <x v="406"/>
    <d v="2014-02-12T06:00:00"/>
  </r>
  <r>
    <n v="817"/>
    <s v="Alvarez-Bauer"/>
    <s v="Front-line intermediate moderator"/>
    <x v="399"/>
    <n v="189192"/>
    <n v="369"/>
    <x v="1"/>
    <x v="522"/>
    <n v="76.010000000000005"/>
    <x v="6"/>
    <s v="EUR"/>
    <x v="735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x v="31"/>
    <n v="7664"/>
    <n v="1095"/>
    <x v="1"/>
    <x v="464"/>
    <n v="111.07"/>
    <x v="1"/>
    <s v="USD"/>
    <x v="736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x v="200"/>
    <n v="4509"/>
    <n v="51"/>
    <x v="0"/>
    <x v="523"/>
    <n v="95.94"/>
    <x v="1"/>
    <s v="USD"/>
    <x v="737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x v="42"/>
    <n v="12009"/>
    <n v="801"/>
    <x v="1"/>
    <x v="524"/>
    <n v="43.04"/>
    <x v="4"/>
    <s v="GBP"/>
    <x v="192"/>
    <n v="1533963600"/>
    <b v="0"/>
    <b v="1"/>
    <s v="music/rock"/>
    <x v="1"/>
    <s v="rock"/>
    <x v="192"/>
    <d v="2018-08-11T05:00:00"/>
  </r>
  <r>
    <n v="821"/>
    <s v="Alvarez-Andrews"/>
    <s v="Extended impactful secured line"/>
    <x v="70"/>
    <n v="14273"/>
    <n v="291"/>
    <x v="1"/>
    <x v="155"/>
    <n v="67.97"/>
    <x v="1"/>
    <s v="USD"/>
    <x v="738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x v="400"/>
    <n v="188982"/>
    <n v="350"/>
    <x v="1"/>
    <x v="525"/>
    <n v="89.99"/>
    <x v="1"/>
    <s v="USD"/>
    <x v="739"/>
    <n v="1395032400"/>
    <b v="0"/>
    <b v="0"/>
    <s v="music/rock"/>
    <x v="1"/>
    <s v="rock"/>
    <x v="739"/>
    <d v="2014-03-17T05:00:00"/>
  </r>
  <r>
    <n v="823"/>
    <s v="Dyer Inc"/>
    <s v="Secured well-modulated system engine"/>
    <x v="178"/>
    <n v="14640"/>
    <n v="357"/>
    <x v="1"/>
    <x v="526"/>
    <n v="58.1"/>
    <x v="1"/>
    <s v="USD"/>
    <x v="613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x v="401"/>
    <n v="107516"/>
    <n v="126"/>
    <x v="1"/>
    <x v="527"/>
    <n v="84"/>
    <x v="1"/>
    <s v="USD"/>
    <x v="74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x v="136"/>
    <n v="13950"/>
    <n v="388"/>
    <x v="1"/>
    <x v="144"/>
    <n v="88.85"/>
    <x v="4"/>
    <s v="GBP"/>
    <x v="145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x v="54"/>
    <n v="12797"/>
    <n v="457"/>
    <x v="1"/>
    <x v="346"/>
    <n v="65.959999999999994"/>
    <x v="1"/>
    <s v="USD"/>
    <x v="741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x v="173"/>
    <n v="6134"/>
    <n v="267"/>
    <x v="1"/>
    <x v="172"/>
    <n v="74.8"/>
    <x v="2"/>
    <s v="AUD"/>
    <x v="742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x v="143"/>
    <n v="4899"/>
    <n v="69"/>
    <x v="0"/>
    <x v="131"/>
    <n v="69.989999999999995"/>
    <x v="1"/>
    <s v="USD"/>
    <x v="202"/>
    <n v="1537592400"/>
    <b v="0"/>
    <b v="0"/>
    <s v="theater/plays"/>
    <x v="3"/>
    <s v="plays"/>
    <x v="202"/>
    <d v="2018-09-22T05:00:00"/>
  </r>
  <r>
    <n v="829"/>
    <s v="Baker-Higgins"/>
    <s v="Vision-oriented scalable portal"/>
    <x v="103"/>
    <n v="4929"/>
    <n v="51"/>
    <x v="0"/>
    <x v="110"/>
    <n v="32.01"/>
    <x v="1"/>
    <s v="USD"/>
    <x v="743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x v="319"/>
    <n v="1424"/>
    <n v="1"/>
    <x v="0"/>
    <x v="528"/>
    <n v="64.73"/>
    <x v="1"/>
    <s v="USD"/>
    <x v="744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x v="402"/>
    <n v="105817"/>
    <n v="109"/>
    <x v="1"/>
    <x v="529"/>
    <n v="25"/>
    <x v="1"/>
    <s v="USD"/>
    <x v="745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x v="403"/>
    <n v="136156"/>
    <n v="315"/>
    <x v="1"/>
    <x v="265"/>
    <n v="104.98"/>
    <x v="3"/>
    <s v="DKK"/>
    <x v="746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x v="85"/>
    <n v="10723"/>
    <n v="158"/>
    <x v="1"/>
    <x v="34"/>
    <n v="64.989999999999995"/>
    <x v="3"/>
    <s v="DKK"/>
    <x v="747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x v="190"/>
    <n v="11228"/>
    <n v="154"/>
    <x v="1"/>
    <x v="530"/>
    <n v="94.35"/>
    <x v="1"/>
    <s v="USD"/>
    <x v="362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x v="404"/>
    <n v="77355"/>
    <n v="90"/>
    <x v="0"/>
    <x v="531"/>
    <n v="44"/>
    <x v="1"/>
    <s v="USD"/>
    <x v="748"/>
    <n v="1425621600"/>
    <b v="0"/>
    <b v="0"/>
    <s v="technology/web"/>
    <x v="2"/>
    <s v="web"/>
    <x v="748"/>
    <d v="2015-03-06T06:00:00"/>
  </r>
  <r>
    <n v="836"/>
    <s v="Macias Inc"/>
    <s v="Optimized didactic intranet"/>
    <x v="32"/>
    <n v="6086"/>
    <n v="75"/>
    <x v="0"/>
    <x v="115"/>
    <n v="64.739999999999995"/>
    <x v="1"/>
    <s v="USD"/>
    <x v="749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x v="405"/>
    <n v="150960"/>
    <n v="853"/>
    <x v="1"/>
    <x v="532"/>
    <n v="84.01"/>
    <x v="1"/>
    <s v="USD"/>
    <x v="643"/>
    <n v="1305867600"/>
    <b v="0"/>
    <b v="0"/>
    <s v="music/jazz"/>
    <x v="1"/>
    <s v="jazz"/>
    <x v="643"/>
    <d v="2011-05-20T05:00:00"/>
  </r>
  <r>
    <n v="838"/>
    <s v="Jordan-Fischer"/>
    <s v="Vision-oriented high-level extranet"/>
    <x v="330"/>
    <n v="8890"/>
    <n v="139"/>
    <x v="1"/>
    <x v="210"/>
    <n v="34.06"/>
    <x v="1"/>
    <s v="USD"/>
    <x v="750"/>
    <n v="1538802000"/>
    <b v="0"/>
    <b v="0"/>
    <s v="theater/plays"/>
    <x v="3"/>
    <s v="plays"/>
    <x v="750"/>
    <d v="2018-10-06T05:00:00"/>
  </r>
  <r>
    <n v="839"/>
    <s v="Pierce-Ramirez"/>
    <s v="Organized scalable initiative"/>
    <x v="106"/>
    <n v="14644"/>
    <n v="190"/>
    <x v="1"/>
    <x v="144"/>
    <n v="93.27"/>
    <x v="1"/>
    <s v="USD"/>
    <x v="751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x v="406"/>
    <n v="116583"/>
    <n v="100"/>
    <x v="1"/>
    <x v="533"/>
    <n v="33"/>
    <x v="1"/>
    <s v="USD"/>
    <x v="752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x v="14"/>
    <n v="12991"/>
    <n v="143"/>
    <x v="1"/>
    <x v="287"/>
    <n v="83.81"/>
    <x v="1"/>
    <s v="USD"/>
    <x v="753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x v="42"/>
    <n v="8447"/>
    <n v="563"/>
    <x v="1"/>
    <x v="227"/>
    <n v="63.99"/>
    <x v="6"/>
    <s v="EUR"/>
    <x v="754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x v="35"/>
    <n v="2703"/>
    <n v="31"/>
    <x v="0"/>
    <x v="254"/>
    <n v="81.91"/>
    <x v="1"/>
    <s v="USD"/>
    <x v="755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x v="35"/>
    <n v="8747"/>
    <n v="99"/>
    <x v="3"/>
    <x v="115"/>
    <n v="93.05"/>
    <x v="1"/>
    <s v="USD"/>
    <x v="756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x v="407"/>
    <n v="138087"/>
    <n v="198"/>
    <x v="1"/>
    <x v="534"/>
    <n v="101.98"/>
    <x v="4"/>
    <s v="GBP"/>
    <x v="757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x v="67"/>
    <n v="5085"/>
    <n v="509"/>
    <x v="1"/>
    <x v="44"/>
    <n v="105.94"/>
    <x v="1"/>
    <s v="USD"/>
    <x v="758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x v="53"/>
    <n v="11174"/>
    <n v="238"/>
    <x v="1"/>
    <x v="460"/>
    <n v="101.58"/>
    <x v="1"/>
    <s v="USD"/>
    <x v="759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x v="170"/>
    <n v="10831"/>
    <n v="338"/>
    <x v="1"/>
    <x v="535"/>
    <n v="62.97"/>
    <x v="1"/>
    <s v="USD"/>
    <x v="76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x v="313"/>
    <n v="8917"/>
    <n v="133"/>
    <x v="1"/>
    <x v="253"/>
    <n v="29.05"/>
    <x v="1"/>
    <s v="USD"/>
    <x v="761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x v="0"/>
    <n v="1"/>
    <n v="1"/>
    <x v="0"/>
    <x v="49"/>
    <n v="1"/>
    <x v="1"/>
    <s v="USD"/>
    <x v="762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x v="46"/>
    <n v="12468"/>
    <n v="208"/>
    <x v="1"/>
    <x v="415"/>
    <n v="77.930000000000007"/>
    <x v="1"/>
    <s v="USD"/>
    <x v="444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x v="70"/>
    <n v="2505"/>
    <n v="51"/>
    <x v="0"/>
    <x v="249"/>
    <n v="80.81"/>
    <x v="1"/>
    <s v="USD"/>
    <x v="763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x v="408"/>
    <n v="111502"/>
    <n v="652"/>
    <x v="1"/>
    <x v="50"/>
    <n v="76.010000000000005"/>
    <x v="0"/>
    <s v="CAD"/>
    <x v="764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x v="409"/>
    <n v="194309"/>
    <n v="114"/>
    <x v="1"/>
    <x v="536"/>
    <n v="72.989999999999995"/>
    <x v="0"/>
    <s v="CAD"/>
    <x v="765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x v="410"/>
    <n v="23956"/>
    <n v="102"/>
    <x v="1"/>
    <x v="15"/>
    <n v="53"/>
    <x v="2"/>
    <s v="AUD"/>
    <x v="766"/>
    <n v="1311051600"/>
    <b v="0"/>
    <b v="0"/>
    <s v="theater/plays"/>
    <x v="3"/>
    <s v="plays"/>
    <x v="766"/>
    <d v="2011-07-19T05:00:00"/>
  </r>
  <r>
    <n v="856"/>
    <s v="Williams and Sons"/>
    <s v="Profound composite core"/>
    <x v="166"/>
    <n v="8558"/>
    <n v="357"/>
    <x v="1"/>
    <x v="1"/>
    <n v="54.16"/>
    <x v="1"/>
    <s v="USD"/>
    <x v="767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x v="98"/>
    <n v="7413"/>
    <n v="140"/>
    <x v="1"/>
    <x v="537"/>
    <n v="32.950000000000003"/>
    <x v="5"/>
    <s v="CHF"/>
    <x v="768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x v="220"/>
    <n v="2778"/>
    <n v="69"/>
    <x v="0"/>
    <x v="164"/>
    <n v="79.37"/>
    <x v="1"/>
    <s v="USD"/>
    <x v="769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x v="190"/>
    <n v="2594"/>
    <n v="36"/>
    <x v="0"/>
    <x v="377"/>
    <n v="41.17"/>
    <x v="1"/>
    <s v="USD"/>
    <x v="770"/>
    <n v="1363669200"/>
    <b v="0"/>
    <b v="1"/>
    <s v="theater/plays"/>
    <x v="3"/>
    <s v="plays"/>
    <x v="770"/>
    <d v="2013-03-19T05:00:00"/>
  </r>
  <r>
    <n v="860"/>
    <s v="Lee PLC"/>
    <s v="Re-contextualized leadingedge firmware"/>
    <x v="22"/>
    <n v="5033"/>
    <n v="252"/>
    <x v="1"/>
    <x v="167"/>
    <n v="77.430000000000007"/>
    <x v="1"/>
    <s v="USD"/>
    <x v="771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x v="35"/>
    <n v="9317"/>
    <n v="106"/>
    <x v="1"/>
    <x v="25"/>
    <n v="57.16"/>
    <x v="1"/>
    <s v="USD"/>
    <x v="772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x v="26"/>
    <n v="6560"/>
    <n v="187"/>
    <x v="1"/>
    <x v="72"/>
    <n v="77.180000000000007"/>
    <x v="1"/>
    <s v="USD"/>
    <x v="773"/>
    <n v="1312520400"/>
    <b v="0"/>
    <b v="0"/>
    <s v="theater/plays"/>
    <x v="3"/>
    <s v="plays"/>
    <x v="773"/>
    <d v="2011-08-05T05:00:00"/>
  </r>
  <r>
    <n v="863"/>
    <s v="Davis-Johnson"/>
    <s v="Automated reciprocal protocol"/>
    <x v="1"/>
    <n v="5415"/>
    <n v="387"/>
    <x v="1"/>
    <x v="538"/>
    <n v="24.95"/>
    <x v="1"/>
    <s v="USD"/>
    <x v="774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x v="3"/>
    <n v="14577"/>
    <n v="347"/>
    <x v="1"/>
    <x v="503"/>
    <n v="97.18"/>
    <x v="1"/>
    <s v="USD"/>
    <x v="775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x v="411"/>
    <n v="150515"/>
    <n v="186"/>
    <x v="1"/>
    <x v="539"/>
    <n v="46"/>
    <x v="1"/>
    <s v="USD"/>
    <x v="776"/>
    <n v="1411534800"/>
    <b v="0"/>
    <b v="0"/>
    <s v="theater/plays"/>
    <x v="3"/>
    <s v="plays"/>
    <x v="776"/>
    <d v="2014-09-24T05:00:00"/>
  </r>
  <r>
    <n v="866"/>
    <s v="Jackson-Brown"/>
    <s v="Versatile 5thgeneration matrices"/>
    <x v="412"/>
    <n v="79045"/>
    <n v="43"/>
    <x v="3"/>
    <x v="540"/>
    <n v="88.02"/>
    <x v="1"/>
    <s v="USD"/>
    <x v="777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x v="73"/>
    <n v="7797"/>
    <n v="162"/>
    <x v="1"/>
    <x v="402"/>
    <n v="25.99"/>
    <x v="1"/>
    <s v="USD"/>
    <x v="778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x v="260"/>
    <n v="12939"/>
    <n v="185"/>
    <x v="1"/>
    <x v="105"/>
    <n v="102.69"/>
    <x v="1"/>
    <s v="USD"/>
    <x v="779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x v="413"/>
    <n v="38376"/>
    <n v="24"/>
    <x v="0"/>
    <x v="541"/>
    <n v="72.959999999999994"/>
    <x v="1"/>
    <s v="USD"/>
    <x v="78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x v="106"/>
    <n v="6920"/>
    <n v="90"/>
    <x v="0"/>
    <x v="246"/>
    <n v="57.19"/>
    <x v="1"/>
    <s v="USD"/>
    <x v="335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x v="414"/>
    <n v="194912"/>
    <n v="273"/>
    <x v="1"/>
    <x v="542"/>
    <n v="84.01"/>
    <x v="1"/>
    <s v="USD"/>
    <x v="535"/>
    <n v="1511071200"/>
    <b v="0"/>
    <b v="1"/>
    <s v="theater/plays"/>
    <x v="3"/>
    <s v="plays"/>
    <x v="535"/>
    <d v="2017-11-19T06:00:00"/>
  </r>
  <r>
    <n v="872"/>
    <s v="Davis LLC"/>
    <s v="Compatible logistical paradigm"/>
    <x v="53"/>
    <n v="7992"/>
    <n v="170"/>
    <x v="1"/>
    <x v="543"/>
    <n v="98.67"/>
    <x v="2"/>
    <s v="AUD"/>
    <x v="27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x v="369"/>
    <n v="79268"/>
    <n v="188"/>
    <x v="1"/>
    <x v="544"/>
    <n v="42.01"/>
    <x v="1"/>
    <s v="USD"/>
    <x v="781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x v="415"/>
    <n v="139468"/>
    <n v="347"/>
    <x v="1"/>
    <x v="545"/>
    <n v="32"/>
    <x v="1"/>
    <s v="USD"/>
    <x v="782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x v="58"/>
    <n v="5465"/>
    <n v="69"/>
    <x v="0"/>
    <x v="109"/>
    <n v="81.569999999999993"/>
    <x v="1"/>
    <s v="USD"/>
    <x v="783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x v="111"/>
    <n v="2111"/>
    <n v="25"/>
    <x v="0"/>
    <x v="176"/>
    <n v="37.04"/>
    <x v="0"/>
    <s v="CAD"/>
    <x v="784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x v="416"/>
    <n v="126628"/>
    <n v="77"/>
    <x v="0"/>
    <x v="546"/>
    <n v="103.03"/>
    <x v="1"/>
    <s v="USD"/>
    <x v="785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x v="50"/>
    <n v="1012"/>
    <n v="37"/>
    <x v="0"/>
    <x v="65"/>
    <n v="84.33"/>
    <x v="6"/>
    <s v="EUR"/>
    <x v="786"/>
    <n v="1581141600"/>
    <b v="0"/>
    <b v="0"/>
    <s v="music/metal"/>
    <x v="1"/>
    <s v="metal"/>
    <x v="786"/>
    <d v="2020-02-08T06:00:00"/>
  </r>
  <r>
    <n v="879"/>
    <s v="Ortiz Inc"/>
    <s v="Stand-alone incremental parallelism"/>
    <x v="67"/>
    <n v="5438"/>
    <n v="544"/>
    <x v="1"/>
    <x v="4"/>
    <n v="102.6"/>
    <x v="1"/>
    <s v="USD"/>
    <x v="787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x v="396"/>
    <n v="193101"/>
    <n v="229"/>
    <x v="1"/>
    <x v="547"/>
    <n v="79.989999999999995"/>
    <x v="1"/>
    <s v="USD"/>
    <x v="788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x v="417"/>
    <n v="31665"/>
    <n v="39"/>
    <x v="0"/>
    <x v="15"/>
    <n v="70.06"/>
    <x v="1"/>
    <s v="USD"/>
    <x v="330"/>
    <n v="1438923600"/>
    <b v="0"/>
    <b v="1"/>
    <s v="theater/plays"/>
    <x v="3"/>
    <s v="plays"/>
    <x v="330"/>
    <d v="2015-08-07T05:00:00"/>
  </r>
  <r>
    <n v="882"/>
    <s v="White-Rosario"/>
    <s v="Balanced demand-driven definition"/>
    <x v="126"/>
    <n v="2960"/>
    <n v="370"/>
    <x v="1"/>
    <x v="175"/>
    <n v="37"/>
    <x v="1"/>
    <s v="USD"/>
    <x v="789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x v="74"/>
    <n v="8089"/>
    <n v="238"/>
    <x v="1"/>
    <x v="548"/>
    <n v="41.91"/>
    <x v="1"/>
    <s v="USD"/>
    <x v="79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x v="418"/>
    <n v="109374"/>
    <n v="64"/>
    <x v="0"/>
    <x v="549"/>
    <n v="57.99"/>
    <x v="1"/>
    <s v="USD"/>
    <x v="791"/>
    <n v="1399352400"/>
    <b v="0"/>
    <b v="1"/>
    <s v="theater/plays"/>
    <x v="3"/>
    <s v="plays"/>
    <x v="791"/>
    <d v="2014-05-06T05:00:00"/>
  </r>
  <r>
    <n v="885"/>
    <s v="Lynch Ltd"/>
    <s v="Virtual analyzing collaboration"/>
    <x v="37"/>
    <n v="2129"/>
    <n v="118"/>
    <x v="1"/>
    <x v="550"/>
    <n v="40.94"/>
    <x v="1"/>
    <s v="USD"/>
    <x v="792"/>
    <n v="1279083600"/>
    <b v="0"/>
    <b v="0"/>
    <s v="theater/plays"/>
    <x v="3"/>
    <s v="plays"/>
    <x v="792"/>
    <d v="2010-07-14T05:00:00"/>
  </r>
  <r>
    <n v="886"/>
    <s v="Sanders LLC"/>
    <s v="Multi-tiered explicit focus group"/>
    <x v="419"/>
    <n v="127745"/>
    <n v="85"/>
    <x v="0"/>
    <x v="551"/>
    <n v="70"/>
    <x v="1"/>
    <s v="USD"/>
    <x v="793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x v="75"/>
    <n v="2289"/>
    <n v="29"/>
    <x v="0"/>
    <x v="249"/>
    <n v="73.84"/>
    <x v="1"/>
    <s v="USD"/>
    <x v="794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x v="306"/>
    <n v="12174"/>
    <n v="210"/>
    <x v="1"/>
    <x v="552"/>
    <n v="41.98"/>
    <x v="1"/>
    <s v="USD"/>
    <x v="795"/>
    <n v="1493528400"/>
    <b v="0"/>
    <b v="0"/>
    <s v="theater/plays"/>
    <x v="3"/>
    <s v="plays"/>
    <x v="795"/>
    <d v="2017-04-30T05:00:00"/>
  </r>
  <r>
    <n v="889"/>
    <s v="Santos Group"/>
    <s v="Secured dynamic capacity"/>
    <x v="36"/>
    <n v="9508"/>
    <n v="170"/>
    <x v="1"/>
    <x v="393"/>
    <n v="77.930000000000007"/>
    <x v="1"/>
    <s v="USD"/>
    <x v="796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x v="420"/>
    <n v="155849"/>
    <n v="116"/>
    <x v="1"/>
    <x v="553"/>
    <n v="106.02"/>
    <x v="1"/>
    <s v="USD"/>
    <x v="797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x v="162"/>
    <n v="7758"/>
    <n v="259"/>
    <x v="1"/>
    <x v="34"/>
    <n v="47.02"/>
    <x v="0"/>
    <s v="CAD"/>
    <x v="798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x v="46"/>
    <n v="13835"/>
    <n v="231"/>
    <x v="1"/>
    <x v="554"/>
    <n v="76.02"/>
    <x v="1"/>
    <s v="USD"/>
    <x v="799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x v="141"/>
    <n v="10770"/>
    <n v="128"/>
    <x v="1"/>
    <x v="134"/>
    <n v="54.12"/>
    <x v="6"/>
    <s v="EUR"/>
    <x v="8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x v="12"/>
    <n v="3208"/>
    <n v="189"/>
    <x v="1"/>
    <x v="75"/>
    <n v="57.29"/>
    <x v="4"/>
    <s v="GBP"/>
    <x v="801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x v="421"/>
    <n v="11108"/>
    <n v="7"/>
    <x v="0"/>
    <x v="37"/>
    <n v="103.81"/>
    <x v="1"/>
    <s v="USD"/>
    <x v="802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x v="174"/>
    <n v="153338"/>
    <n v="774"/>
    <x v="1"/>
    <x v="555"/>
    <n v="105.03"/>
    <x v="2"/>
    <s v="AUD"/>
    <x v="803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x v="35"/>
    <n v="2437"/>
    <n v="28"/>
    <x v="0"/>
    <x v="11"/>
    <n v="90.26"/>
    <x v="1"/>
    <s v="USD"/>
    <x v="212"/>
    <n v="1556600400"/>
    <b v="0"/>
    <b v="0"/>
    <s v="theater/plays"/>
    <x v="3"/>
    <s v="plays"/>
    <x v="212"/>
    <d v="2019-04-30T05:00:00"/>
  </r>
  <r>
    <n v="898"/>
    <s v="Davis-Gonzalez"/>
    <s v="Balanced regional flexibility"/>
    <x v="422"/>
    <n v="93991"/>
    <n v="52"/>
    <x v="0"/>
    <x v="556"/>
    <n v="76.98"/>
    <x v="1"/>
    <s v="USD"/>
    <x v="804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x v="33"/>
    <n v="12620"/>
    <n v="407"/>
    <x v="1"/>
    <x v="300"/>
    <n v="102.6"/>
    <x v="5"/>
    <s v="CHF"/>
    <x v="805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x v="0"/>
    <n v="2"/>
    <n v="2"/>
    <x v="0"/>
    <x v="49"/>
    <n v="2"/>
    <x v="1"/>
    <s v="USD"/>
    <x v="806"/>
    <n v="1411189200"/>
    <b v="0"/>
    <b v="1"/>
    <s v="technology/web"/>
    <x v="2"/>
    <s v="web"/>
    <x v="806"/>
    <d v="2014-09-20T05:00:00"/>
  </r>
  <r>
    <n v="901"/>
    <s v="Hogan Group"/>
    <s v="Versatile bottom-line definition"/>
    <x v="36"/>
    <n v="8746"/>
    <n v="156"/>
    <x v="1"/>
    <x v="122"/>
    <n v="55.01"/>
    <x v="1"/>
    <s v="USD"/>
    <x v="807"/>
    <n v="1534654800"/>
    <b v="0"/>
    <b v="1"/>
    <s v="music/rock"/>
    <x v="1"/>
    <s v="rock"/>
    <x v="807"/>
    <d v="2018-08-19T05:00:00"/>
  </r>
  <r>
    <n v="902"/>
    <s v="Wang, Silva and Byrd"/>
    <s v="Integrated bifurcated software"/>
    <x v="1"/>
    <n v="3534"/>
    <n v="252"/>
    <x v="1"/>
    <x v="460"/>
    <n v="32.130000000000003"/>
    <x v="1"/>
    <s v="USD"/>
    <x v="722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x v="423"/>
    <n v="709"/>
    <n v="2"/>
    <x v="2"/>
    <x v="443"/>
    <n v="50.64"/>
    <x v="1"/>
    <s v="USD"/>
    <x v="477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x v="191"/>
    <n v="795"/>
    <n v="12"/>
    <x v="0"/>
    <x v="36"/>
    <n v="49.69"/>
    <x v="1"/>
    <s v="USD"/>
    <x v="259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x v="58"/>
    <n v="12955"/>
    <n v="164"/>
    <x v="1"/>
    <x v="64"/>
    <n v="54.89"/>
    <x v="1"/>
    <s v="USD"/>
    <x v="9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x v="20"/>
    <n v="8964"/>
    <n v="163"/>
    <x v="1"/>
    <x v="271"/>
    <n v="46.93"/>
    <x v="1"/>
    <s v="USD"/>
    <x v="808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x v="14"/>
    <n v="1843"/>
    <n v="20"/>
    <x v="0"/>
    <x v="142"/>
    <n v="44.95"/>
    <x v="1"/>
    <s v="USD"/>
    <x v="809"/>
    <n v="1304485200"/>
    <b v="0"/>
    <b v="0"/>
    <s v="theater/plays"/>
    <x v="3"/>
    <s v="plays"/>
    <x v="809"/>
    <d v="2011-05-04T05:00:00"/>
  </r>
  <r>
    <n v="908"/>
    <s v="Bryant-Pope"/>
    <s v="Networked intangible help-desk"/>
    <x v="424"/>
    <n v="121950"/>
    <n v="319"/>
    <x v="1"/>
    <x v="557"/>
    <n v="31"/>
    <x v="1"/>
    <s v="USD"/>
    <x v="444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x v="37"/>
    <n v="8621"/>
    <n v="479"/>
    <x v="1"/>
    <x v="175"/>
    <n v="107.76"/>
    <x v="0"/>
    <s v="CAD"/>
    <x v="384"/>
    <n v="1530421200"/>
    <b v="0"/>
    <b v="1"/>
    <s v="theater/plays"/>
    <x v="3"/>
    <s v="plays"/>
    <x v="384"/>
    <d v="2018-07-01T05:00:00"/>
  </r>
  <r>
    <n v="910"/>
    <s v="King-Morris"/>
    <s v="Proactive incremental architecture"/>
    <x v="425"/>
    <n v="30215"/>
    <n v="20"/>
    <x v="3"/>
    <x v="102"/>
    <n v="102.08"/>
    <x v="1"/>
    <s v="USD"/>
    <x v="81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x v="306"/>
    <n v="11539"/>
    <n v="199"/>
    <x v="1"/>
    <x v="558"/>
    <n v="24.98"/>
    <x v="1"/>
    <s v="USD"/>
    <x v="811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x v="37"/>
    <n v="14310"/>
    <n v="795"/>
    <x v="1"/>
    <x v="559"/>
    <n v="79.94"/>
    <x v="1"/>
    <s v="USD"/>
    <x v="812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x v="426"/>
    <n v="35536"/>
    <n v="51"/>
    <x v="0"/>
    <x v="560"/>
    <n v="67.95"/>
    <x v="2"/>
    <s v="AUD"/>
    <x v="813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x v="330"/>
    <n v="3676"/>
    <n v="57"/>
    <x v="0"/>
    <x v="561"/>
    <n v="26.07"/>
    <x v="4"/>
    <s v="GBP"/>
    <x v="814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x v="427"/>
    <n v="195936"/>
    <n v="156"/>
    <x v="1"/>
    <x v="562"/>
    <n v="105"/>
    <x v="4"/>
    <s v="GBP"/>
    <x v="8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x v="41"/>
    <n v="1343"/>
    <n v="36"/>
    <x v="0"/>
    <x v="550"/>
    <n v="25.83"/>
    <x v="1"/>
    <s v="USD"/>
    <x v="815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x v="136"/>
    <n v="2097"/>
    <n v="58"/>
    <x v="2"/>
    <x v="11"/>
    <n v="77.67"/>
    <x v="4"/>
    <s v="GBP"/>
    <x v="816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x v="167"/>
    <n v="9021"/>
    <n v="237"/>
    <x v="1"/>
    <x v="388"/>
    <n v="57.83"/>
    <x v="5"/>
    <s v="CHF"/>
    <x v="474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x v="428"/>
    <n v="20915"/>
    <n v="59"/>
    <x v="0"/>
    <x v="537"/>
    <n v="92.96"/>
    <x v="2"/>
    <s v="AUD"/>
    <x v="817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x v="98"/>
    <n v="9676"/>
    <n v="183"/>
    <x v="1"/>
    <x v="563"/>
    <n v="37.950000000000003"/>
    <x v="1"/>
    <s v="USD"/>
    <x v="818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x v="429"/>
    <n v="1210"/>
    <n v="1"/>
    <x v="0"/>
    <x v="63"/>
    <n v="31.84"/>
    <x v="1"/>
    <s v="USD"/>
    <x v="819"/>
    <n v="1330236000"/>
    <b v="0"/>
    <b v="0"/>
    <s v="technology/web"/>
    <x v="2"/>
    <s v="web"/>
    <x v="819"/>
    <d v="2012-02-26T06:00:00"/>
  </r>
  <r>
    <n v="922"/>
    <s v="Soto-Anthony"/>
    <s v="Ameliorated logistical capability"/>
    <x v="430"/>
    <n v="90440"/>
    <n v="176"/>
    <x v="1"/>
    <x v="564"/>
    <n v="40"/>
    <x v="1"/>
    <s v="USD"/>
    <x v="609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x v="12"/>
    <n v="4044"/>
    <n v="238"/>
    <x v="1"/>
    <x v="174"/>
    <n v="101.1"/>
    <x v="1"/>
    <s v="USD"/>
    <x v="547"/>
    <n v="1279170000"/>
    <b v="0"/>
    <b v="0"/>
    <s v="theater/plays"/>
    <x v="3"/>
    <s v="plays"/>
    <x v="547"/>
    <d v="2010-07-15T05:00:00"/>
  </r>
  <r>
    <n v="924"/>
    <s v="Butler-Barr"/>
    <s v="User-friendly next generation core"/>
    <x v="431"/>
    <n v="192292"/>
    <n v="488"/>
    <x v="1"/>
    <x v="565"/>
    <n v="84.01"/>
    <x v="6"/>
    <s v="EUR"/>
    <x v="82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x v="162"/>
    <n v="6722"/>
    <n v="224"/>
    <x v="1"/>
    <x v="167"/>
    <n v="103.42"/>
    <x v="1"/>
    <s v="USD"/>
    <x v="821"/>
    <n v="1507093200"/>
    <b v="0"/>
    <b v="0"/>
    <s v="theater/plays"/>
    <x v="3"/>
    <s v="plays"/>
    <x v="821"/>
    <d v="2017-10-04T05:00:00"/>
  </r>
  <r>
    <n v="926"/>
    <s v="Brown-Oliver"/>
    <s v="Synchronized cohesive encoding"/>
    <x v="251"/>
    <n v="1577"/>
    <n v="18"/>
    <x v="0"/>
    <x v="27"/>
    <n v="105.13"/>
    <x v="1"/>
    <s v="USD"/>
    <x v="151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x v="44"/>
    <n v="3301"/>
    <n v="46"/>
    <x v="0"/>
    <x v="95"/>
    <n v="89.22"/>
    <x v="1"/>
    <s v="USD"/>
    <x v="822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x v="225"/>
    <n v="196386"/>
    <n v="117"/>
    <x v="1"/>
    <x v="566"/>
    <n v="52"/>
    <x v="6"/>
    <s v="EUR"/>
    <x v="823"/>
    <n v="1389074400"/>
    <b v="0"/>
    <b v="0"/>
    <s v="technology/web"/>
    <x v="2"/>
    <s v="web"/>
    <x v="823"/>
    <d v="2014-01-07T06:00:00"/>
  </r>
  <r>
    <n v="929"/>
    <s v="Turner-Terrell"/>
    <s v="Polarized tertiary function"/>
    <x v="20"/>
    <n v="11952"/>
    <n v="217"/>
    <x v="1"/>
    <x v="229"/>
    <n v="64.959999999999994"/>
    <x v="4"/>
    <s v="GBP"/>
    <x v="824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x v="26"/>
    <n v="3930"/>
    <n v="112"/>
    <x v="1"/>
    <x v="72"/>
    <n v="46.24"/>
    <x v="1"/>
    <s v="USD"/>
    <x v="825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x v="58"/>
    <n v="5729"/>
    <n v="73"/>
    <x v="0"/>
    <x v="192"/>
    <n v="51.15"/>
    <x v="1"/>
    <s v="USD"/>
    <x v="826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x v="173"/>
    <n v="4883"/>
    <n v="212"/>
    <x v="1"/>
    <x v="358"/>
    <n v="33.909999999999997"/>
    <x v="1"/>
    <s v="USD"/>
    <x v="827"/>
    <n v="1394773200"/>
    <b v="0"/>
    <b v="0"/>
    <s v="music/rock"/>
    <x v="1"/>
    <s v="rock"/>
    <x v="827"/>
    <d v="2014-03-14T05:00:00"/>
  </r>
  <r>
    <n v="933"/>
    <s v="Espinoza Group"/>
    <s v="Implemented tangible support"/>
    <x v="432"/>
    <n v="175015"/>
    <n v="240"/>
    <x v="1"/>
    <x v="567"/>
    <n v="92.02"/>
    <x v="1"/>
    <s v="USD"/>
    <x v="828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x v="8"/>
    <n v="11280"/>
    <n v="182"/>
    <x v="1"/>
    <x v="339"/>
    <n v="107.43"/>
    <x v="1"/>
    <s v="USD"/>
    <x v="829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x v="55"/>
    <n v="10012"/>
    <n v="164"/>
    <x v="1"/>
    <x v="227"/>
    <n v="75.849999999999994"/>
    <x v="1"/>
    <s v="USD"/>
    <x v="830"/>
    <n v="1438318800"/>
    <b v="0"/>
    <b v="0"/>
    <s v="theater/plays"/>
    <x v="3"/>
    <s v="plays"/>
    <x v="830"/>
    <d v="2015-07-31T05:00:00"/>
  </r>
  <r>
    <n v="936"/>
    <s v="Brown Ltd"/>
    <s v="Enhanced composite contingency"/>
    <x v="100"/>
    <n v="1690"/>
    <n v="2"/>
    <x v="0"/>
    <x v="356"/>
    <n v="80.48"/>
    <x v="1"/>
    <s v="USD"/>
    <x v="831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x v="409"/>
    <n v="84891"/>
    <n v="50"/>
    <x v="3"/>
    <x v="568"/>
    <n v="86.98"/>
    <x v="1"/>
    <s v="USD"/>
    <x v="832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x v="243"/>
    <n v="10093"/>
    <n v="110"/>
    <x v="1"/>
    <x v="87"/>
    <n v="105.14"/>
    <x v="1"/>
    <s v="USD"/>
    <x v="833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x v="75"/>
    <n v="3839"/>
    <n v="49"/>
    <x v="0"/>
    <x v="109"/>
    <n v="57.3"/>
    <x v="1"/>
    <s v="USD"/>
    <x v="834"/>
    <n v="1306213200"/>
    <b v="0"/>
    <b v="1"/>
    <s v="games/video games"/>
    <x v="6"/>
    <s v="video games"/>
    <x v="834"/>
    <d v="2011-05-24T05:00:00"/>
  </r>
  <r>
    <n v="940"/>
    <s v="Wiggins Ltd"/>
    <s v="Upgradable analyzing core"/>
    <x v="34"/>
    <n v="6161"/>
    <n v="62"/>
    <x v="2"/>
    <x v="569"/>
    <n v="93.35"/>
    <x v="0"/>
    <s v="CAD"/>
    <x v="835"/>
    <n v="1356242400"/>
    <b v="0"/>
    <b v="0"/>
    <s v="technology/web"/>
    <x v="2"/>
    <s v="web"/>
    <x v="835"/>
    <d v="2012-12-23T06:00:00"/>
  </r>
  <r>
    <n v="941"/>
    <s v="Luna-Horne"/>
    <s v="Profound exuding pricing structure"/>
    <x v="433"/>
    <n v="5615"/>
    <n v="13"/>
    <x v="0"/>
    <x v="373"/>
    <n v="71.989999999999995"/>
    <x v="1"/>
    <s v="USD"/>
    <x v="836"/>
    <n v="1297576800"/>
    <b v="1"/>
    <b v="0"/>
    <s v="theater/plays"/>
    <x v="3"/>
    <s v="plays"/>
    <x v="836"/>
    <d v="2011-02-13T06:00:00"/>
  </r>
  <r>
    <n v="942"/>
    <s v="Allen Inc"/>
    <s v="Horizontal optimizing model"/>
    <x v="103"/>
    <n v="6205"/>
    <n v="65"/>
    <x v="0"/>
    <x v="109"/>
    <n v="92.61"/>
    <x v="2"/>
    <s v="AUD"/>
    <x v="837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x v="168"/>
    <n v="11969"/>
    <n v="160"/>
    <x v="1"/>
    <x v="493"/>
    <n v="104.99"/>
    <x v="1"/>
    <s v="USD"/>
    <x v="219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x v="83"/>
    <n v="8142"/>
    <n v="81"/>
    <x v="0"/>
    <x v="570"/>
    <n v="30.96"/>
    <x v="2"/>
    <s v="AUD"/>
    <x v="365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x v="434"/>
    <n v="55805"/>
    <n v="32"/>
    <x v="0"/>
    <x v="571"/>
    <n v="33"/>
    <x v="1"/>
    <s v="USD"/>
    <x v="838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x v="184"/>
    <n v="15238"/>
    <n v="10"/>
    <x v="0"/>
    <x v="483"/>
    <n v="84.19"/>
    <x v="1"/>
    <s v="USD"/>
    <x v="839"/>
    <n v="1308373200"/>
    <b v="0"/>
    <b v="0"/>
    <s v="theater/plays"/>
    <x v="3"/>
    <s v="plays"/>
    <x v="839"/>
    <d v="2011-06-18T05:00:00"/>
  </r>
  <r>
    <n v="947"/>
    <s v="Smith-Powell"/>
    <s v="Upgradable clear-thinking hardware"/>
    <x v="136"/>
    <n v="961"/>
    <n v="27"/>
    <x v="0"/>
    <x v="171"/>
    <n v="73.92"/>
    <x v="1"/>
    <s v="USD"/>
    <x v="840"/>
    <n v="1412312400"/>
    <b v="0"/>
    <b v="0"/>
    <s v="theater/plays"/>
    <x v="3"/>
    <s v="plays"/>
    <x v="840"/>
    <d v="2014-10-03T05:00:00"/>
  </r>
  <r>
    <n v="948"/>
    <s v="Smith-Hill"/>
    <s v="Integrated holistic paradigm"/>
    <x v="151"/>
    <n v="5918"/>
    <n v="63"/>
    <x v="3"/>
    <x v="415"/>
    <n v="36.99"/>
    <x v="1"/>
    <s v="USD"/>
    <x v="841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x v="291"/>
    <n v="9520"/>
    <n v="161"/>
    <x v="1"/>
    <x v="84"/>
    <n v="46.9"/>
    <x v="1"/>
    <s v="USD"/>
    <x v="842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x v="0"/>
    <n v="5"/>
    <n v="5"/>
    <x v="0"/>
    <x v="49"/>
    <n v="5"/>
    <x v="1"/>
    <s v="USD"/>
    <x v="843"/>
    <n v="1555822800"/>
    <b v="0"/>
    <b v="1"/>
    <s v="theater/plays"/>
    <x v="3"/>
    <s v="plays"/>
    <x v="843"/>
    <d v="2019-04-21T05:00:00"/>
  </r>
  <r>
    <n v="951"/>
    <s v="Peterson Ltd"/>
    <s v="Re-engineered 24hour matrix"/>
    <x v="435"/>
    <n v="159056"/>
    <n v="1097"/>
    <x v="1"/>
    <x v="572"/>
    <n v="102.02"/>
    <x v="1"/>
    <s v="USD"/>
    <x v="844"/>
    <n v="1482818400"/>
    <b v="0"/>
    <b v="1"/>
    <s v="music/rock"/>
    <x v="1"/>
    <s v="rock"/>
    <x v="844"/>
    <d v="2016-12-27T06:00:00"/>
  </r>
  <r>
    <n v="952"/>
    <s v="Cummings-Hayes"/>
    <s v="Virtual multi-tasking core"/>
    <x v="436"/>
    <n v="101987"/>
    <n v="70"/>
    <x v="3"/>
    <x v="428"/>
    <n v="45.01"/>
    <x v="1"/>
    <s v="USD"/>
    <x v="845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x v="88"/>
    <n v="1980"/>
    <n v="60"/>
    <x v="0"/>
    <x v="356"/>
    <n v="94.29"/>
    <x v="1"/>
    <s v="USD"/>
    <x v="846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x v="142"/>
    <n v="156384"/>
    <n v="367"/>
    <x v="1"/>
    <x v="573"/>
    <n v="101.02"/>
    <x v="2"/>
    <s v="AUD"/>
    <x v="11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x v="31"/>
    <n v="7763"/>
    <n v="1109"/>
    <x v="1"/>
    <x v="175"/>
    <n v="97.04"/>
    <x v="1"/>
    <s v="USD"/>
    <x v="847"/>
    <n v="1353996000"/>
    <b v="0"/>
    <b v="0"/>
    <s v="theater/plays"/>
    <x v="3"/>
    <s v="plays"/>
    <x v="847"/>
    <d v="2012-11-27T06:00:00"/>
  </r>
  <r>
    <n v="956"/>
    <s v="Wood Inc"/>
    <s v="Re-engineered composite focus group"/>
    <x v="437"/>
    <n v="35698"/>
    <n v="19"/>
    <x v="0"/>
    <x v="268"/>
    <n v="43.01"/>
    <x v="1"/>
    <s v="USD"/>
    <x v="848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x v="122"/>
    <n v="12434"/>
    <n v="127"/>
    <x v="1"/>
    <x v="54"/>
    <n v="94.92"/>
    <x v="1"/>
    <s v="USD"/>
    <x v="849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x v="65"/>
    <n v="8081"/>
    <n v="735"/>
    <x v="1"/>
    <x v="192"/>
    <n v="72.150000000000006"/>
    <x v="1"/>
    <s v="USD"/>
    <x v="78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x v="438"/>
    <n v="6631"/>
    <n v="5"/>
    <x v="0"/>
    <x v="406"/>
    <n v="51.01"/>
    <x v="1"/>
    <s v="USD"/>
    <x v="14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x v="20"/>
    <n v="4678"/>
    <n v="85"/>
    <x v="0"/>
    <x v="12"/>
    <n v="85.05"/>
    <x v="1"/>
    <s v="USD"/>
    <x v="85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x v="57"/>
    <n v="6800"/>
    <n v="119"/>
    <x v="1"/>
    <x v="287"/>
    <n v="43.87"/>
    <x v="1"/>
    <s v="USD"/>
    <x v="851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x v="136"/>
    <n v="10657"/>
    <n v="296"/>
    <x v="1"/>
    <x v="574"/>
    <n v="40.06"/>
    <x v="1"/>
    <s v="USD"/>
    <x v="852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x v="291"/>
    <n v="4997"/>
    <n v="85"/>
    <x v="0"/>
    <x v="493"/>
    <n v="43.83"/>
    <x v="6"/>
    <s v="EUR"/>
    <x v="853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x v="41"/>
    <n v="13164"/>
    <n v="356"/>
    <x v="1"/>
    <x v="287"/>
    <n v="84.93"/>
    <x v="1"/>
    <s v="USD"/>
    <x v="854"/>
    <n v="1431752400"/>
    <b v="0"/>
    <b v="0"/>
    <s v="theater/plays"/>
    <x v="3"/>
    <s v="plays"/>
    <x v="854"/>
    <d v="2015-05-16T05:00:00"/>
  </r>
  <r>
    <n v="965"/>
    <s v="Nunez-King"/>
    <s v="Phased clear-thinking policy"/>
    <x v="196"/>
    <n v="8501"/>
    <n v="386"/>
    <x v="1"/>
    <x v="512"/>
    <n v="41.07"/>
    <x v="4"/>
    <s v="GBP"/>
    <x v="67"/>
    <n v="1267855200"/>
    <b v="0"/>
    <b v="0"/>
    <s v="music/rock"/>
    <x v="1"/>
    <s v="rock"/>
    <x v="67"/>
    <d v="2010-03-06T06:00:00"/>
  </r>
  <r>
    <n v="966"/>
    <s v="Davis and Sons"/>
    <s v="Seamless solution-oriented capacity"/>
    <x v="12"/>
    <n v="13468"/>
    <n v="792"/>
    <x v="1"/>
    <x v="242"/>
    <n v="54.97"/>
    <x v="1"/>
    <s v="USD"/>
    <x v="855"/>
    <n v="1497675600"/>
    <b v="0"/>
    <b v="0"/>
    <s v="theater/plays"/>
    <x v="3"/>
    <s v="plays"/>
    <x v="855"/>
    <d v="2017-06-17T05:00:00"/>
  </r>
  <r>
    <n v="967"/>
    <s v="Howard-Douglas"/>
    <s v="Organized human-resource attitude"/>
    <x v="439"/>
    <n v="121138"/>
    <n v="137"/>
    <x v="1"/>
    <x v="575"/>
    <n v="77.010000000000005"/>
    <x v="1"/>
    <s v="USD"/>
    <x v="107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x v="166"/>
    <n v="8117"/>
    <n v="338"/>
    <x v="1"/>
    <x v="493"/>
    <n v="71.2"/>
    <x v="1"/>
    <s v="USD"/>
    <x v="344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x v="58"/>
    <n v="8550"/>
    <n v="108"/>
    <x v="1"/>
    <x v="576"/>
    <n v="91.94"/>
    <x v="1"/>
    <s v="USD"/>
    <x v="856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x v="309"/>
    <n v="57659"/>
    <n v="61"/>
    <x v="0"/>
    <x v="577"/>
    <n v="97.07"/>
    <x v="1"/>
    <s v="USD"/>
    <x v="857"/>
    <n v="1305003600"/>
    <b v="0"/>
    <b v="0"/>
    <s v="theater/plays"/>
    <x v="3"/>
    <s v="plays"/>
    <x v="857"/>
    <d v="2011-05-10T05:00:00"/>
  </r>
  <r>
    <n v="971"/>
    <s v="Garner and Sons"/>
    <s v="Versatile neutral workforce"/>
    <x v="135"/>
    <n v="1414"/>
    <n v="28"/>
    <x v="0"/>
    <x v="3"/>
    <n v="58.92"/>
    <x v="1"/>
    <s v="USD"/>
    <x v="858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x v="440"/>
    <n v="97524"/>
    <n v="228"/>
    <x v="1"/>
    <x v="578"/>
    <n v="58.02"/>
    <x v="1"/>
    <s v="USD"/>
    <x v="859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x v="441"/>
    <n v="26176"/>
    <n v="22"/>
    <x v="0"/>
    <x v="526"/>
    <n v="103.87"/>
    <x v="1"/>
    <s v="USD"/>
    <x v="86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x v="126"/>
    <n v="2991"/>
    <n v="374"/>
    <x v="1"/>
    <x v="235"/>
    <n v="93.47"/>
    <x v="1"/>
    <s v="USD"/>
    <x v="17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x v="91"/>
    <n v="8366"/>
    <n v="155"/>
    <x v="1"/>
    <x v="18"/>
    <n v="61.97"/>
    <x v="1"/>
    <s v="USD"/>
    <x v="861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x v="220"/>
    <n v="12886"/>
    <n v="322"/>
    <x v="1"/>
    <x v="382"/>
    <n v="92.04"/>
    <x v="1"/>
    <s v="USD"/>
    <x v="862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x v="260"/>
    <n v="5177"/>
    <n v="74"/>
    <x v="0"/>
    <x v="109"/>
    <n v="77.27"/>
    <x v="1"/>
    <s v="USD"/>
    <x v="863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x v="67"/>
    <n v="8641"/>
    <n v="864"/>
    <x v="1"/>
    <x v="45"/>
    <n v="93.92"/>
    <x v="1"/>
    <s v="USD"/>
    <x v="864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x v="138"/>
    <n v="86244"/>
    <n v="143"/>
    <x v="1"/>
    <x v="579"/>
    <n v="84.97"/>
    <x v="4"/>
    <s v="GBP"/>
    <x v="527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x v="442"/>
    <n v="78630"/>
    <n v="40"/>
    <x v="0"/>
    <x v="580"/>
    <n v="105.97"/>
    <x v="1"/>
    <s v="USD"/>
    <x v="865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x v="313"/>
    <n v="11941"/>
    <n v="178"/>
    <x v="1"/>
    <x v="581"/>
    <n v="36.97"/>
    <x v="1"/>
    <s v="USD"/>
    <x v="866"/>
    <n v="1517032800"/>
    <b v="0"/>
    <b v="0"/>
    <s v="technology/web"/>
    <x v="2"/>
    <s v="web"/>
    <x v="866"/>
    <d v="2018-01-27T06:00:00"/>
  </r>
  <r>
    <n v="982"/>
    <s v="Freeman-French"/>
    <s v="Multi-layered optimal application"/>
    <x v="44"/>
    <n v="6115"/>
    <n v="85"/>
    <x v="0"/>
    <x v="51"/>
    <n v="81.53"/>
    <x v="1"/>
    <s v="USD"/>
    <x v="867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x v="443"/>
    <n v="188404"/>
    <n v="146"/>
    <x v="1"/>
    <x v="582"/>
    <n v="81"/>
    <x v="1"/>
    <s v="USD"/>
    <x v="868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x v="191"/>
    <n v="9910"/>
    <n v="152"/>
    <x v="1"/>
    <x v="345"/>
    <n v="26.01"/>
    <x v="1"/>
    <s v="USD"/>
    <x v="105"/>
    <n v="1570165200"/>
    <b v="0"/>
    <b v="0"/>
    <s v="theater/plays"/>
    <x v="3"/>
    <s v="plays"/>
    <x v="105"/>
    <d v="2019-10-04T05:00:00"/>
  </r>
  <r>
    <n v="985"/>
    <s v="Logan-Curtis"/>
    <s v="Enhanced optimal ability"/>
    <x v="305"/>
    <n v="114523"/>
    <n v="67"/>
    <x v="0"/>
    <x v="583"/>
    <n v="26"/>
    <x v="1"/>
    <s v="USD"/>
    <x v="481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x v="75"/>
    <n v="3144"/>
    <n v="40"/>
    <x v="0"/>
    <x v="45"/>
    <n v="34.17"/>
    <x v="1"/>
    <s v="USD"/>
    <x v="253"/>
    <n v="1303189200"/>
    <b v="0"/>
    <b v="0"/>
    <s v="music/rock"/>
    <x v="1"/>
    <s v="rock"/>
    <x v="253"/>
    <d v="2011-04-19T05:00:00"/>
  </r>
  <r>
    <n v="987"/>
    <s v="Wilson Group"/>
    <s v="Ameliorated foreground focus group"/>
    <x v="8"/>
    <n v="13441"/>
    <n v="217"/>
    <x v="1"/>
    <x v="584"/>
    <n v="28"/>
    <x v="1"/>
    <s v="USD"/>
    <x v="869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x v="151"/>
    <n v="4899"/>
    <n v="52"/>
    <x v="0"/>
    <x v="251"/>
    <n v="76.55"/>
    <x v="1"/>
    <s v="USD"/>
    <x v="864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x v="166"/>
    <n v="11990"/>
    <n v="500"/>
    <x v="1"/>
    <x v="31"/>
    <n v="53.05"/>
    <x v="1"/>
    <s v="USD"/>
    <x v="843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x v="75"/>
    <n v="6839"/>
    <n v="88"/>
    <x v="0"/>
    <x v="251"/>
    <n v="106.86"/>
    <x v="1"/>
    <s v="USD"/>
    <x v="289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x v="122"/>
    <n v="11091"/>
    <n v="113"/>
    <x v="1"/>
    <x v="585"/>
    <n v="46.02"/>
    <x v="1"/>
    <s v="USD"/>
    <x v="870"/>
    <n v="1411966800"/>
    <b v="0"/>
    <b v="1"/>
    <s v="music/rock"/>
    <x v="1"/>
    <s v="rock"/>
    <x v="870"/>
    <d v="2014-09-29T05:00:00"/>
  </r>
  <r>
    <n v="992"/>
    <s v="Morrow Inc"/>
    <s v="Networked global migration"/>
    <x v="33"/>
    <n v="13223"/>
    <n v="427"/>
    <x v="1"/>
    <x v="227"/>
    <n v="100.17"/>
    <x v="1"/>
    <s v="USD"/>
    <x v="871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x v="122"/>
    <n v="7608"/>
    <n v="78"/>
    <x v="3"/>
    <x v="51"/>
    <n v="101.44"/>
    <x v="6"/>
    <s v="EUR"/>
    <x v="872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x v="444"/>
    <n v="74073"/>
    <n v="52"/>
    <x v="0"/>
    <x v="586"/>
    <n v="87.97"/>
    <x v="1"/>
    <s v="USD"/>
    <x v="873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x v="238"/>
    <n v="153216"/>
    <n v="157"/>
    <x v="1"/>
    <x v="587"/>
    <n v="75"/>
    <x v="1"/>
    <s v="USD"/>
    <x v="874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x v="47"/>
    <n v="4814"/>
    <n v="73"/>
    <x v="0"/>
    <x v="192"/>
    <n v="42.98"/>
    <x v="1"/>
    <s v="USD"/>
    <x v="875"/>
    <n v="1359698400"/>
    <b v="0"/>
    <b v="0"/>
    <s v="theater/plays"/>
    <x v="3"/>
    <s v="plays"/>
    <x v="875"/>
    <d v="2013-02-01T06:00:00"/>
  </r>
  <r>
    <n v="997"/>
    <s v="Ball LLC"/>
    <s v="Right-sized full-range throughput"/>
    <x v="4"/>
    <n v="4603"/>
    <n v="61"/>
    <x v="3"/>
    <x v="279"/>
    <n v="33.119999999999997"/>
    <x v="6"/>
    <s v="EUR"/>
    <x v="876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x v="445"/>
    <n v="37823"/>
    <n v="57"/>
    <x v="0"/>
    <x v="82"/>
    <n v="101.13"/>
    <x v="1"/>
    <s v="USD"/>
    <x v="877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x v="446"/>
    <n v="62819"/>
    <n v="57"/>
    <x v="3"/>
    <x v="588"/>
    <n v="55.99"/>
    <x v="1"/>
    <s v="USD"/>
    <x v="878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985C9-B7C3-4445-B5F4-6485AB04849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dataField="1"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goal" fld="3" subtotal="count" baseField="16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54F601-EAFD-49AE-A300-8ABA6088B16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22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17">
    <i>
      <x/>
    </i>
    <i>
      <x v="2"/>
    </i>
    <i>
      <x v="3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16" hier="-1"/>
  </pageFields>
  <dataFields count="1">
    <dataField name="Sum of backers_count" fld="7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D8BABF-1E0B-4A4A-A6BB-BA764D0CEDA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dataField="1"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goal" fld="3" subtotal="count" baseField="18" baseItem="1"/>
  </dataFields>
  <chartFormats count="9"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3" sqref="F3"/>
    </sheetView>
  </sheetViews>
  <sheetFormatPr defaultColWidth="11" defaultRowHeight="15.6" x14ac:dyDescent="0.3"/>
  <cols>
    <col min="1" max="1" width="4.09765625" bestFit="1" customWidth="1"/>
    <col min="2" max="2" width="30.59765625" bestFit="1" customWidth="1"/>
    <col min="3" max="3" width="33.5" style="3" customWidth="1"/>
    <col min="6" max="6" width="15.59765625" customWidth="1"/>
    <col min="8" max="8" width="13" bestFit="1" customWidth="1"/>
    <col min="9" max="9" width="16.59765625" customWidth="1"/>
    <col min="12" max="13" width="11.09765625" bestFit="1" customWidth="1"/>
    <col min="16" max="16" width="28" bestFit="1" customWidth="1"/>
    <col min="17" max="18" width="15.59765625" customWidth="1"/>
    <col min="19" max="19" width="22.59765625" customWidth="1"/>
    <col min="20" max="20" width="20.5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2063</v>
      </c>
      <c r="T1" s="1" t="s">
        <v>2064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 xml:space="preserve"> IFERROR(LEFT(P2, SEARCH("/", P2 &amp; "/") -1), P2)</f>
        <v>food</v>
      </c>
      <c r="R2" t="str">
        <f>IFERROR(MID(P2, SEARCH("/", P2 &amp; "/") + 1, LEN(P2)), "")</f>
        <v>food trucks</v>
      </c>
      <c r="S2" s="6">
        <f>(((L2/60)/60)/24)+DATE(1970,1,1)</f>
        <v>42336.25</v>
      </c>
      <c r="T2" s="6">
        <f>(((M2/60)/60)/24)+DATE(1970,1,1)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ROUND((E3/D3)*100,0)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0" xml:space="preserve"> IFERROR(LEFT(P3, SEARCH("/", P3 &amp; "/") -1), P3)</f>
        <v>music</v>
      </c>
      <c r="R3" t="str">
        <f t="shared" ref="R3:R66" si="1">IFERROR(MID(P3, SEARCH("/", P3 &amp; "/") + 1, LEN(P3)), "")</f>
        <v>rock</v>
      </c>
      <c r="S3" s="6">
        <f t="shared" ref="S3:S66" si="2">(((L3/60)/60)/24)+DATE(1970,1,1)</f>
        <v>41870.208333333336</v>
      </c>
      <c r="T3" s="6">
        <f t="shared" ref="T3:T66" si="3">(((M3/60)/60)/24)+DATE(1970,1,1)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4">ROUND((E4/D4)*100,0)</f>
        <v>131</v>
      </c>
      <c r="G4" t="s">
        <v>20</v>
      </c>
      <c r="H4">
        <v>1425</v>
      </c>
      <c r="I4">
        <f t="shared" ref="I4:I67" si="5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0"/>
        <v>technology</v>
      </c>
      <c r="R4" t="str">
        <f t="shared" si="1"/>
        <v>web</v>
      </c>
      <c r="S4" s="6">
        <f t="shared" si="2"/>
        <v>41595.25</v>
      </c>
      <c r="T4" s="6">
        <f t="shared" si="3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4"/>
        <v>59</v>
      </c>
      <c r="G5" t="s">
        <v>14</v>
      </c>
      <c r="H5">
        <v>24</v>
      </c>
      <c r="I5">
        <f t="shared" si="5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0"/>
        <v>music</v>
      </c>
      <c r="R5" t="str">
        <f t="shared" si="1"/>
        <v>rock</v>
      </c>
      <c r="S5" s="6">
        <f t="shared" si="2"/>
        <v>43688.208333333328</v>
      </c>
      <c r="T5" s="6">
        <f t="shared" si="3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4"/>
        <v>69</v>
      </c>
      <c r="G6" t="s">
        <v>14</v>
      </c>
      <c r="H6">
        <v>53</v>
      </c>
      <c r="I6">
        <f t="shared" si="5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0"/>
        <v>theater</v>
      </c>
      <c r="R6" t="str">
        <f t="shared" si="1"/>
        <v>plays</v>
      </c>
      <c r="S6" s="6">
        <f t="shared" si="2"/>
        <v>43485.25</v>
      </c>
      <c r="T6" s="6">
        <f t="shared" si="3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174</v>
      </c>
      <c r="G7" t="s">
        <v>20</v>
      </c>
      <c r="H7">
        <v>174</v>
      </c>
      <c r="I7">
        <f t="shared" si="5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0"/>
        <v>theater</v>
      </c>
      <c r="R7" t="str">
        <f t="shared" si="1"/>
        <v>plays</v>
      </c>
      <c r="S7" s="6">
        <f t="shared" si="2"/>
        <v>41149.208333333336</v>
      </c>
      <c r="T7" s="6">
        <f t="shared" si="3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5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0"/>
        <v>film &amp; video</v>
      </c>
      <c r="R8" t="str">
        <f t="shared" si="1"/>
        <v>documentary</v>
      </c>
      <c r="S8" s="6">
        <f t="shared" si="2"/>
        <v>42991.208333333328</v>
      </c>
      <c r="T8" s="6">
        <f t="shared" si="3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5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0"/>
        <v>theater</v>
      </c>
      <c r="R9" t="str">
        <f t="shared" si="1"/>
        <v>plays</v>
      </c>
      <c r="S9" s="6">
        <f t="shared" si="2"/>
        <v>42229.208333333328</v>
      </c>
      <c r="T9" s="6">
        <f t="shared" si="3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4"/>
        <v>20</v>
      </c>
      <c r="G10" t="s">
        <v>47</v>
      </c>
      <c r="H10">
        <v>708</v>
      </c>
      <c r="I10">
        <f t="shared" si="5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0"/>
        <v>theater</v>
      </c>
      <c r="R10" t="str">
        <f t="shared" si="1"/>
        <v>plays</v>
      </c>
      <c r="S10" s="6">
        <f t="shared" si="2"/>
        <v>40399.208333333336</v>
      </c>
      <c r="T10" s="6">
        <f t="shared" si="3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4"/>
        <v>52</v>
      </c>
      <c r="G11" t="s">
        <v>14</v>
      </c>
      <c r="H11">
        <v>44</v>
      </c>
      <c r="I11">
        <f t="shared" si="5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0"/>
        <v>music</v>
      </c>
      <c r="R11" t="str">
        <f t="shared" si="1"/>
        <v>electric music</v>
      </c>
      <c r="S11" s="6">
        <f t="shared" si="2"/>
        <v>41536.208333333336</v>
      </c>
      <c r="T11" s="6">
        <f t="shared" si="3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4"/>
        <v>266</v>
      </c>
      <c r="G12" t="s">
        <v>20</v>
      </c>
      <c r="H12">
        <v>220</v>
      </c>
      <c r="I12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0"/>
        <v>film &amp; video</v>
      </c>
      <c r="R12" t="str">
        <f t="shared" si="1"/>
        <v>drama</v>
      </c>
      <c r="S12" s="6">
        <f t="shared" si="2"/>
        <v>40404.208333333336</v>
      </c>
      <c r="T12" s="6">
        <f t="shared" si="3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4"/>
        <v>48</v>
      </c>
      <c r="G13" t="s">
        <v>14</v>
      </c>
      <c r="H13">
        <v>27</v>
      </c>
      <c r="I13">
        <f t="shared" si="5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0"/>
        <v>theater</v>
      </c>
      <c r="R13" t="str">
        <f t="shared" si="1"/>
        <v>plays</v>
      </c>
      <c r="S13" s="6">
        <f t="shared" si="2"/>
        <v>40442.208333333336</v>
      </c>
      <c r="T13" s="6">
        <f t="shared" si="3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4"/>
        <v>89</v>
      </c>
      <c r="G14" t="s">
        <v>14</v>
      </c>
      <c r="H14">
        <v>55</v>
      </c>
      <c r="I14">
        <f t="shared" si="5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0"/>
        <v>film &amp; video</v>
      </c>
      <c r="R14" t="str">
        <f t="shared" si="1"/>
        <v>drama</v>
      </c>
      <c r="S14" s="6">
        <f t="shared" si="2"/>
        <v>43760.208333333328</v>
      </c>
      <c r="T14" s="6">
        <f t="shared" si="3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4"/>
        <v>245</v>
      </c>
      <c r="G15" t="s">
        <v>20</v>
      </c>
      <c r="H15">
        <v>98</v>
      </c>
      <c r="I15">
        <f t="shared" si="5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0"/>
        <v>music</v>
      </c>
      <c r="R15" t="str">
        <f t="shared" si="1"/>
        <v>indie rock</v>
      </c>
      <c r="S15" s="6">
        <f t="shared" si="2"/>
        <v>42532.208333333328</v>
      </c>
      <c r="T15" s="6">
        <f t="shared" si="3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4"/>
        <v>67</v>
      </c>
      <c r="G16" t="s">
        <v>14</v>
      </c>
      <c r="H16">
        <v>200</v>
      </c>
      <c r="I16">
        <f>ROUND(E16/H16,2)</f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0"/>
        <v>music</v>
      </c>
      <c r="R16" t="str">
        <f t="shared" si="1"/>
        <v>indie rock</v>
      </c>
      <c r="S16" s="6">
        <f t="shared" si="2"/>
        <v>40974.25</v>
      </c>
      <c r="T16" s="6">
        <f t="shared" si="3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4"/>
        <v>47</v>
      </c>
      <c r="G17" t="s">
        <v>14</v>
      </c>
      <c r="H17">
        <v>452</v>
      </c>
      <c r="I17">
        <f t="shared" si="5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0"/>
        <v>technology</v>
      </c>
      <c r="R17" t="str">
        <f t="shared" si="1"/>
        <v>wearables</v>
      </c>
      <c r="S17" s="6">
        <f t="shared" si="2"/>
        <v>43809.25</v>
      </c>
      <c r="T17" s="6">
        <f t="shared" si="3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4"/>
        <v>649</v>
      </c>
      <c r="G18" t="s">
        <v>20</v>
      </c>
      <c r="H18">
        <v>100</v>
      </c>
      <c r="I18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0"/>
        <v>publishing</v>
      </c>
      <c r="R18" t="str">
        <f t="shared" si="1"/>
        <v>nonfiction</v>
      </c>
      <c r="S18" s="6">
        <f t="shared" si="2"/>
        <v>41661.25</v>
      </c>
      <c r="T18" s="6">
        <f t="shared" si="3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4"/>
        <v>159</v>
      </c>
      <c r="G19" t="s">
        <v>20</v>
      </c>
      <c r="H19">
        <v>1249</v>
      </c>
      <c r="I19">
        <f t="shared" si="5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0"/>
        <v>film &amp; video</v>
      </c>
      <c r="R19" t="str">
        <f t="shared" si="1"/>
        <v>animation</v>
      </c>
      <c r="S19" s="6">
        <f t="shared" si="2"/>
        <v>40555.25</v>
      </c>
      <c r="T19" s="6">
        <f t="shared" si="3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4"/>
        <v>67</v>
      </c>
      <c r="G20" t="s">
        <v>74</v>
      </c>
      <c r="H20">
        <v>135</v>
      </c>
      <c r="I20">
        <f t="shared" si="5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0"/>
        <v>theater</v>
      </c>
      <c r="R20" t="str">
        <f t="shared" si="1"/>
        <v>plays</v>
      </c>
      <c r="S20" s="6">
        <f t="shared" si="2"/>
        <v>43351.208333333328</v>
      </c>
      <c r="T20" s="6">
        <f t="shared" si="3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4"/>
        <v>49</v>
      </c>
      <c r="G21" t="s">
        <v>14</v>
      </c>
      <c r="H21">
        <v>674</v>
      </c>
      <c r="I21">
        <f t="shared" si="5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0"/>
        <v>theater</v>
      </c>
      <c r="R21" t="str">
        <f t="shared" si="1"/>
        <v>plays</v>
      </c>
      <c r="S21" s="6">
        <f t="shared" si="2"/>
        <v>43528.25</v>
      </c>
      <c r="T21" s="6">
        <f t="shared" si="3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4"/>
        <v>112</v>
      </c>
      <c r="G22" t="s">
        <v>20</v>
      </c>
      <c r="H22">
        <v>1396</v>
      </c>
      <c r="I22">
        <f t="shared" si="5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0"/>
        <v>film &amp; video</v>
      </c>
      <c r="R22" t="str">
        <f t="shared" si="1"/>
        <v>drama</v>
      </c>
      <c r="S22" s="6">
        <f t="shared" si="2"/>
        <v>41848.208333333336</v>
      </c>
      <c r="T22" s="6">
        <f t="shared" si="3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4"/>
        <v>41</v>
      </c>
      <c r="G23" t="s">
        <v>14</v>
      </c>
      <c r="H23">
        <v>558</v>
      </c>
      <c r="I23">
        <f t="shared" si="5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0"/>
        <v>theater</v>
      </c>
      <c r="R23" t="str">
        <f t="shared" si="1"/>
        <v>plays</v>
      </c>
      <c r="S23" s="6">
        <f t="shared" si="2"/>
        <v>40770.208333333336</v>
      </c>
      <c r="T23" s="6">
        <f t="shared" si="3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4"/>
        <v>128</v>
      </c>
      <c r="G24" t="s">
        <v>20</v>
      </c>
      <c r="H24">
        <v>890</v>
      </c>
      <c r="I24">
        <f t="shared" si="5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0"/>
        <v>theater</v>
      </c>
      <c r="R24" t="str">
        <f t="shared" si="1"/>
        <v>plays</v>
      </c>
      <c r="S24" s="6">
        <f t="shared" si="2"/>
        <v>43193.208333333328</v>
      </c>
      <c r="T24" s="6">
        <f t="shared" si="3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4"/>
        <v>332</v>
      </c>
      <c r="G25" t="s">
        <v>20</v>
      </c>
      <c r="H25">
        <v>142</v>
      </c>
      <c r="I25">
        <f t="shared" si="5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0"/>
        <v>film &amp; video</v>
      </c>
      <c r="R25" t="str">
        <f t="shared" si="1"/>
        <v>documentary</v>
      </c>
      <c r="S25" s="6">
        <f t="shared" si="2"/>
        <v>43510.25</v>
      </c>
      <c r="T25" s="6">
        <f t="shared" si="3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4"/>
        <v>113</v>
      </c>
      <c r="G26" t="s">
        <v>20</v>
      </c>
      <c r="H26">
        <v>2673</v>
      </c>
      <c r="I26">
        <f t="shared" si="5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0"/>
        <v>technology</v>
      </c>
      <c r="R26" t="str">
        <f t="shared" si="1"/>
        <v>wearables</v>
      </c>
      <c r="S26" s="6">
        <f t="shared" si="2"/>
        <v>41811.208333333336</v>
      </c>
      <c r="T26" s="6">
        <f t="shared" si="3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4"/>
        <v>216</v>
      </c>
      <c r="G27" t="s">
        <v>20</v>
      </c>
      <c r="H27">
        <v>163</v>
      </c>
      <c r="I27">
        <f t="shared" si="5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0"/>
        <v>games</v>
      </c>
      <c r="R27" t="str">
        <f t="shared" si="1"/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4"/>
        <v>48</v>
      </c>
      <c r="G28" t="s">
        <v>74</v>
      </c>
      <c r="H28">
        <v>1480</v>
      </c>
      <c r="I28">
        <f t="shared" si="5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0"/>
        <v>theater</v>
      </c>
      <c r="R28" t="str">
        <f t="shared" si="1"/>
        <v>plays</v>
      </c>
      <c r="S28" s="6">
        <f t="shared" si="2"/>
        <v>43312.208333333328</v>
      </c>
      <c r="T28" s="6">
        <f t="shared" si="3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4"/>
        <v>80</v>
      </c>
      <c r="G29" t="s">
        <v>14</v>
      </c>
      <c r="H29">
        <v>15</v>
      </c>
      <c r="I29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0"/>
        <v>music</v>
      </c>
      <c r="R29" t="str">
        <f t="shared" si="1"/>
        <v>rock</v>
      </c>
      <c r="S29" s="6">
        <f t="shared" si="2"/>
        <v>42280.208333333328</v>
      </c>
      <c r="T29" s="6">
        <f t="shared" si="3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4"/>
        <v>105</v>
      </c>
      <c r="G30" t="s">
        <v>20</v>
      </c>
      <c r="H30">
        <v>2220</v>
      </c>
      <c r="I30">
        <f t="shared" si="5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0"/>
        <v>theater</v>
      </c>
      <c r="R30" t="str">
        <f t="shared" si="1"/>
        <v>plays</v>
      </c>
      <c r="S30" s="6">
        <f t="shared" si="2"/>
        <v>40218.25</v>
      </c>
      <c r="T30" s="6">
        <f t="shared" si="3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4"/>
        <v>329</v>
      </c>
      <c r="G31" t="s">
        <v>20</v>
      </c>
      <c r="H31">
        <v>1606</v>
      </c>
      <c r="I31">
        <f t="shared" si="5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0"/>
        <v>film &amp; video</v>
      </c>
      <c r="R31" t="str">
        <f t="shared" si="1"/>
        <v>shorts</v>
      </c>
      <c r="S31" s="6">
        <f t="shared" si="2"/>
        <v>43301.208333333328</v>
      </c>
      <c r="T31" s="6">
        <f t="shared" si="3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4"/>
        <v>161</v>
      </c>
      <c r="G32" t="s">
        <v>20</v>
      </c>
      <c r="H32">
        <v>129</v>
      </c>
      <c r="I32">
        <f t="shared" si="5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0"/>
        <v>film &amp; video</v>
      </c>
      <c r="R32" t="str">
        <f t="shared" si="1"/>
        <v>animation</v>
      </c>
      <c r="S32" s="6">
        <f t="shared" si="2"/>
        <v>43609.208333333328</v>
      </c>
      <c r="T32" s="6">
        <f t="shared" si="3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4"/>
        <v>310</v>
      </c>
      <c r="G33" t="s">
        <v>20</v>
      </c>
      <c r="H33">
        <v>226</v>
      </c>
      <c r="I33">
        <f t="shared" si="5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0"/>
        <v>games</v>
      </c>
      <c r="R33" t="str">
        <f t="shared" si="1"/>
        <v>video games</v>
      </c>
      <c r="S33" s="6">
        <f t="shared" si="2"/>
        <v>42374.25</v>
      </c>
      <c r="T33" s="6">
        <f t="shared" si="3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4"/>
        <v>87</v>
      </c>
      <c r="G34" t="s">
        <v>14</v>
      </c>
      <c r="H34">
        <v>2307</v>
      </c>
      <c r="I34">
        <f t="shared" si="5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0"/>
        <v>film &amp; video</v>
      </c>
      <c r="R34" t="str">
        <f t="shared" si="1"/>
        <v>documentary</v>
      </c>
      <c r="S34" s="6">
        <f t="shared" si="2"/>
        <v>43110.25</v>
      </c>
      <c r="T34" s="6">
        <f t="shared" si="3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4"/>
        <v>378</v>
      </c>
      <c r="G35" t="s">
        <v>20</v>
      </c>
      <c r="H35">
        <v>5419</v>
      </c>
      <c r="I35">
        <f t="shared" si="5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0"/>
        <v>theater</v>
      </c>
      <c r="R35" t="str">
        <f t="shared" si="1"/>
        <v>plays</v>
      </c>
      <c r="S35" s="6">
        <f t="shared" si="2"/>
        <v>41917.208333333336</v>
      </c>
      <c r="T35" s="6">
        <f t="shared" si="3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4"/>
        <v>151</v>
      </c>
      <c r="G36" t="s">
        <v>20</v>
      </c>
      <c r="H36">
        <v>165</v>
      </c>
      <c r="I36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0"/>
        <v>film &amp; video</v>
      </c>
      <c r="R36" t="str">
        <f t="shared" si="1"/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4"/>
        <v>150</v>
      </c>
      <c r="G37" t="s">
        <v>20</v>
      </c>
      <c r="H37">
        <v>1965</v>
      </c>
      <c r="I37">
        <f t="shared" si="5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0"/>
        <v>film &amp; video</v>
      </c>
      <c r="R37" t="str">
        <f t="shared" si="1"/>
        <v>drama</v>
      </c>
      <c r="S37" s="6">
        <f t="shared" si="2"/>
        <v>43484.25</v>
      </c>
      <c r="T37" s="6">
        <f t="shared" si="3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4"/>
        <v>157</v>
      </c>
      <c r="G38" t="s">
        <v>20</v>
      </c>
      <c r="H38">
        <v>16</v>
      </c>
      <c r="I38">
        <f t="shared" si="5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0"/>
        <v>theater</v>
      </c>
      <c r="R38" t="str">
        <f t="shared" si="1"/>
        <v>plays</v>
      </c>
      <c r="S38" s="6">
        <f t="shared" si="2"/>
        <v>40600.25</v>
      </c>
      <c r="T38" s="6">
        <f t="shared" si="3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4"/>
        <v>140</v>
      </c>
      <c r="G39" t="s">
        <v>20</v>
      </c>
      <c r="H39">
        <v>107</v>
      </c>
      <c r="I39">
        <f t="shared" si="5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0"/>
        <v>publishing</v>
      </c>
      <c r="R39" t="str">
        <f t="shared" si="1"/>
        <v>fiction</v>
      </c>
      <c r="S39" s="6">
        <f t="shared" si="2"/>
        <v>43744.208333333328</v>
      </c>
      <c r="T39" s="6">
        <f t="shared" si="3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4"/>
        <v>325</v>
      </c>
      <c r="G40" t="s">
        <v>20</v>
      </c>
      <c r="H40">
        <v>134</v>
      </c>
      <c r="I40">
        <f t="shared" si="5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0"/>
        <v>photography</v>
      </c>
      <c r="R40" t="str">
        <f t="shared" si="1"/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4"/>
        <v>51</v>
      </c>
      <c r="G41" t="s">
        <v>14</v>
      </c>
      <c r="H41">
        <v>88</v>
      </c>
      <c r="I41">
        <f t="shared" si="5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0"/>
        <v>theater</v>
      </c>
      <c r="R41" t="str">
        <f t="shared" si="1"/>
        <v>plays</v>
      </c>
      <c r="S41" s="6">
        <f t="shared" si="2"/>
        <v>41330.25</v>
      </c>
      <c r="T41" s="6">
        <f t="shared" si="3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4"/>
        <v>169</v>
      </c>
      <c r="G42" t="s">
        <v>20</v>
      </c>
      <c r="H42">
        <v>198</v>
      </c>
      <c r="I42">
        <f t="shared" si="5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0"/>
        <v>technology</v>
      </c>
      <c r="R42" t="str">
        <f t="shared" si="1"/>
        <v>wearables</v>
      </c>
      <c r="S42" s="6">
        <f t="shared" si="2"/>
        <v>40334.208333333336</v>
      </c>
      <c r="T42" s="6">
        <f t="shared" si="3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4"/>
        <v>213</v>
      </c>
      <c r="G43" t="s">
        <v>20</v>
      </c>
      <c r="H43">
        <v>111</v>
      </c>
      <c r="I43">
        <f t="shared" si="5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0"/>
        <v>music</v>
      </c>
      <c r="R43" t="str">
        <f t="shared" si="1"/>
        <v>rock</v>
      </c>
      <c r="S43" s="6">
        <f t="shared" si="2"/>
        <v>41156.208333333336</v>
      </c>
      <c r="T43" s="6">
        <f t="shared" si="3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4"/>
        <v>444</v>
      </c>
      <c r="G44" t="s">
        <v>20</v>
      </c>
      <c r="H44">
        <v>222</v>
      </c>
      <c r="I44">
        <f t="shared" si="5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0"/>
        <v>food</v>
      </c>
      <c r="R44" t="str">
        <f t="shared" si="1"/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4"/>
        <v>186</v>
      </c>
      <c r="G45" t="s">
        <v>20</v>
      </c>
      <c r="H45">
        <v>6212</v>
      </c>
      <c r="I45">
        <f t="shared" si="5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0"/>
        <v>publishing</v>
      </c>
      <c r="R45" t="str">
        <f t="shared" si="1"/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4"/>
        <v>659</v>
      </c>
      <c r="G46" t="s">
        <v>20</v>
      </c>
      <c r="H46">
        <v>98</v>
      </c>
      <c r="I46">
        <f t="shared" si="5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0"/>
        <v>publishing</v>
      </c>
      <c r="R46" t="str">
        <f t="shared" si="1"/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4"/>
        <v>48</v>
      </c>
      <c r="G47" t="s">
        <v>14</v>
      </c>
      <c r="H47">
        <v>48</v>
      </c>
      <c r="I47">
        <f t="shared" si="5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0"/>
        <v>theater</v>
      </c>
      <c r="R47" t="str">
        <f t="shared" si="1"/>
        <v>plays</v>
      </c>
      <c r="S47" s="6">
        <f t="shared" si="2"/>
        <v>42676.208333333328</v>
      </c>
      <c r="T47" s="6">
        <f t="shared" si="3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4"/>
        <v>115</v>
      </c>
      <c r="G48" t="s">
        <v>20</v>
      </c>
      <c r="H48">
        <v>92</v>
      </c>
      <c r="I48">
        <f t="shared" si="5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0"/>
        <v>music</v>
      </c>
      <c r="R48" t="str">
        <f t="shared" si="1"/>
        <v>rock</v>
      </c>
      <c r="S48" s="6">
        <f t="shared" si="2"/>
        <v>40367.208333333336</v>
      </c>
      <c r="T48" s="6">
        <f t="shared" si="3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4"/>
        <v>475</v>
      </c>
      <c r="G49" t="s">
        <v>20</v>
      </c>
      <c r="H49">
        <v>149</v>
      </c>
      <c r="I49">
        <f t="shared" si="5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0"/>
        <v>theater</v>
      </c>
      <c r="R49" t="str">
        <f t="shared" si="1"/>
        <v>plays</v>
      </c>
      <c r="S49" s="6">
        <f t="shared" si="2"/>
        <v>41727.208333333336</v>
      </c>
      <c r="T49" s="6">
        <f t="shared" si="3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4"/>
        <v>387</v>
      </c>
      <c r="G50" t="s">
        <v>20</v>
      </c>
      <c r="H50">
        <v>2431</v>
      </c>
      <c r="I50">
        <f t="shared" si="5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0"/>
        <v>theater</v>
      </c>
      <c r="R50" t="str">
        <f t="shared" si="1"/>
        <v>plays</v>
      </c>
      <c r="S50" s="6">
        <f t="shared" si="2"/>
        <v>42180.208333333328</v>
      </c>
      <c r="T50" s="6">
        <f t="shared" si="3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4"/>
        <v>190</v>
      </c>
      <c r="G51" t="s">
        <v>20</v>
      </c>
      <c r="H51">
        <v>303</v>
      </c>
      <c r="I51">
        <f t="shared" si="5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0"/>
        <v>music</v>
      </c>
      <c r="R51" t="str">
        <f t="shared" si="1"/>
        <v>rock</v>
      </c>
      <c r="S51" s="6">
        <f t="shared" si="2"/>
        <v>43758.208333333328</v>
      </c>
      <c r="T51" s="6">
        <f t="shared" si="3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4"/>
        <v>2</v>
      </c>
      <c r="G52" t="s">
        <v>14</v>
      </c>
      <c r="H52">
        <v>1</v>
      </c>
      <c r="I52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0"/>
        <v>music</v>
      </c>
      <c r="R52" t="str">
        <f t="shared" si="1"/>
        <v>metal</v>
      </c>
      <c r="S52" s="6">
        <f t="shared" si="2"/>
        <v>41487.208333333336</v>
      </c>
      <c r="T52" s="6">
        <f t="shared" si="3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4"/>
        <v>92</v>
      </c>
      <c r="G53" t="s">
        <v>14</v>
      </c>
      <c r="H53">
        <v>1467</v>
      </c>
      <c r="I53">
        <f t="shared" si="5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0"/>
        <v>technology</v>
      </c>
      <c r="R53" t="str">
        <f t="shared" si="1"/>
        <v>wearables</v>
      </c>
      <c r="S53" s="6">
        <f t="shared" si="2"/>
        <v>40995.208333333336</v>
      </c>
      <c r="T53" s="6">
        <f t="shared" si="3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4"/>
        <v>34</v>
      </c>
      <c r="G54" t="s">
        <v>14</v>
      </c>
      <c r="H54">
        <v>75</v>
      </c>
      <c r="I54">
        <f t="shared" si="5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0"/>
        <v>theater</v>
      </c>
      <c r="R54" t="str">
        <f t="shared" si="1"/>
        <v>plays</v>
      </c>
      <c r="S54" s="6">
        <f t="shared" si="2"/>
        <v>40436.208333333336</v>
      </c>
      <c r="T54" s="6">
        <f t="shared" si="3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4"/>
        <v>140</v>
      </c>
      <c r="G55" t="s">
        <v>20</v>
      </c>
      <c r="H55">
        <v>209</v>
      </c>
      <c r="I55">
        <f t="shared" si="5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0"/>
        <v>film &amp; video</v>
      </c>
      <c r="R55" t="str">
        <f t="shared" si="1"/>
        <v>drama</v>
      </c>
      <c r="S55" s="6">
        <f t="shared" si="2"/>
        <v>41779.208333333336</v>
      </c>
      <c r="T55" s="6">
        <f t="shared" si="3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4"/>
        <v>90</v>
      </c>
      <c r="G56" t="s">
        <v>14</v>
      </c>
      <c r="H56">
        <v>120</v>
      </c>
      <c r="I56">
        <f t="shared" si="5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0"/>
        <v>technology</v>
      </c>
      <c r="R56" t="str">
        <f t="shared" si="1"/>
        <v>wearables</v>
      </c>
      <c r="S56" s="6">
        <f t="shared" si="2"/>
        <v>43170.25</v>
      </c>
      <c r="T56" s="6">
        <f t="shared" si="3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4"/>
        <v>178</v>
      </c>
      <c r="G57" t="s">
        <v>20</v>
      </c>
      <c r="H57">
        <v>131</v>
      </c>
      <c r="I57">
        <f t="shared" si="5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0"/>
        <v>music</v>
      </c>
      <c r="R57" t="str">
        <f t="shared" si="1"/>
        <v>jazz</v>
      </c>
      <c r="S57" s="6">
        <f t="shared" si="2"/>
        <v>43311.208333333328</v>
      </c>
      <c r="T57" s="6">
        <f t="shared" si="3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4"/>
        <v>144</v>
      </c>
      <c r="G58" t="s">
        <v>20</v>
      </c>
      <c r="H58">
        <v>164</v>
      </c>
      <c r="I58">
        <f t="shared" si="5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0"/>
        <v>technology</v>
      </c>
      <c r="R58" t="str">
        <f t="shared" si="1"/>
        <v>wearables</v>
      </c>
      <c r="S58" s="6">
        <f t="shared" si="2"/>
        <v>42014.25</v>
      </c>
      <c r="T58" s="6">
        <f t="shared" si="3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4"/>
        <v>215</v>
      </c>
      <c r="G59" t="s">
        <v>20</v>
      </c>
      <c r="H59">
        <v>201</v>
      </c>
      <c r="I59">
        <f t="shared" si="5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0"/>
        <v>games</v>
      </c>
      <c r="R59" t="str">
        <f t="shared" si="1"/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4"/>
        <v>227</v>
      </c>
      <c r="G60" t="s">
        <v>20</v>
      </c>
      <c r="H60">
        <v>211</v>
      </c>
      <c r="I60">
        <f t="shared" si="5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0"/>
        <v>theater</v>
      </c>
      <c r="R60" t="str">
        <f t="shared" si="1"/>
        <v>plays</v>
      </c>
      <c r="S60" s="6">
        <f t="shared" si="2"/>
        <v>42268.208333333328</v>
      </c>
      <c r="T60" s="6">
        <f t="shared" si="3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4"/>
        <v>275</v>
      </c>
      <c r="G61" t="s">
        <v>20</v>
      </c>
      <c r="H61">
        <v>128</v>
      </c>
      <c r="I61">
        <f t="shared" si="5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0"/>
        <v>theater</v>
      </c>
      <c r="R61" t="str">
        <f t="shared" si="1"/>
        <v>plays</v>
      </c>
      <c r="S61" s="6">
        <f t="shared" si="2"/>
        <v>42898.208333333328</v>
      </c>
      <c r="T61" s="6">
        <f t="shared" si="3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4"/>
        <v>144</v>
      </c>
      <c r="G62" t="s">
        <v>20</v>
      </c>
      <c r="H62">
        <v>1600</v>
      </c>
      <c r="I62">
        <f t="shared" si="5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0"/>
        <v>theater</v>
      </c>
      <c r="R62" t="str">
        <f t="shared" si="1"/>
        <v>plays</v>
      </c>
      <c r="S62" s="6">
        <f t="shared" si="2"/>
        <v>41107.208333333336</v>
      </c>
      <c r="T62" s="6">
        <f t="shared" si="3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4"/>
        <v>93</v>
      </c>
      <c r="G63" t="s">
        <v>14</v>
      </c>
      <c r="H63">
        <v>2253</v>
      </c>
      <c r="I63">
        <f t="shared" si="5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0"/>
        <v>theater</v>
      </c>
      <c r="R63" t="str">
        <f t="shared" si="1"/>
        <v>plays</v>
      </c>
      <c r="S63" s="6">
        <f t="shared" si="2"/>
        <v>40595.25</v>
      </c>
      <c r="T63" s="6">
        <f t="shared" si="3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4"/>
        <v>723</v>
      </c>
      <c r="G64" t="s">
        <v>20</v>
      </c>
      <c r="H64">
        <v>249</v>
      </c>
      <c r="I64">
        <f t="shared" si="5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0"/>
        <v>technology</v>
      </c>
      <c r="R64" t="str">
        <f t="shared" si="1"/>
        <v>web</v>
      </c>
      <c r="S64" s="6">
        <f t="shared" si="2"/>
        <v>42160.208333333328</v>
      </c>
      <c r="T64" s="6">
        <f t="shared" si="3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4"/>
        <v>12</v>
      </c>
      <c r="G65" t="s">
        <v>14</v>
      </c>
      <c r="H65">
        <v>5</v>
      </c>
      <c r="I6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0"/>
        <v>theater</v>
      </c>
      <c r="R65" t="str">
        <f t="shared" si="1"/>
        <v>plays</v>
      </c>
      <c r="S65" s="6">
        <f t="shared" si="2"/>
        <v>42853.208333333328</v>
      </c>
      <c r="T65" s="6">
        <f t="shared" si="3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4"/>
        <v>98</v>
      </c>
      <c r="G66" t="s">
        <v>14</v>
      </c>
      <c r="H66">
        <v>38</v>
      </c>
      <c r="I66">
        <f t="shared" si="5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0"/>
        <v>technology</v>
      </c>
      <c r="R66" t="str">
        <f t="shared" si="1"/>
        <v>web</v>
      </c>
      <c r="S66" s="6">
        <f t="shared" si="2"/>
        <v>43283.208333333328</v>
      </c>
      <c r="T66" s="6">
        <f t="shared" si="3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6" xml:space="preserve"> IFERROR(LEFT(P67, SEARCH("/", P67 &amp; "/") -1), P67)</f>
        <v>theater</v>
      </c>
      <c r="R67" t="str">
        <f t="shared" ref="R67:R130" si="7">IFERROR(MID(P67, SEARCH("/", P67 &amp; "/") + 1, LEN(P67)), "")</f>
        <v>plays</v>
      </c>
      <c r="S67" s="6">
        <f t="shared" ref="S67:S130" si="8">(((L67/60)/60)/24)+DATE(1970,1,1)</f>
        <v>40570.25</v>
      </c>
      <c r="T67" s="6">
        <f t="shared" ref="T67:T130" si="9">(((M67/60)/60)/24)+DATE(1970,1,1)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10">ROUND((E68/D68)*100,0)</f>
        <v>45</v>
      </c>
      <c r="G68" t="s">
        <v>14</v>
      </c>
      <c r="H68">
        <v>12</v>
      </c>
      <c r="I68">
        <f t="shared" ref="I68:I131" si="11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6"/>
        <v>theater</v>
      </c>
      <c r="R68" t="str">
        <f t="shared" si="7"/>
        <v>plays</v>
      </c>
      <c r="S68" s="6">
        <f t="shared" si="8"/>
        <v>42102.208333333328</v>
      </c>
      <c r="T68" s="6">
        <f t="shared" si="9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10"/>
        <v>162</v>
      </c>
      <c r="G69" t="s">
        <v>20</v>
      </c>
      <c r="H69">
        <v>4065</v>
      </c>
      <c r="I69">
        <f t="shared" si="11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6"/>
        <v>technology</v>
      </c>
      <c r="R69" t="str">
        <f t="shared" si="7"/>
        <v>wearables</v>
      </c>
      <c r="S69" s="6">
        <f t="shared" si="8"/>
        <v>40203.25</v>
      </c>
      <c r="T69" s="6">
        <f t="shared" si="9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10"/>
        <v>255</v>
      </c>
      <c r="G70" t="s">
        <v>20</v>
      </c>
      <c r="H70">
        <v>246</v>
      </c>
      <c r="I70">
        <f t="shared" si="11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6"/>
        <v>theater</v>
      </c>
      <c r="R70" t="str">
        <f t="shared" si="7"/>
        <v>plays</v>
      </c>
      <c r="S70" s="6">
        <f t="shared" si="8"/>
        <v>42943.208333333328</v>
      </c>
      <c r="T70" s="6">
        <f t="shared" si="9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10"/>
        <v>24</v>
      </c>
      <c r="G71" t="s">
        <v>74</v>
      </c>
      <c r="H71">
        <v>17</v>
      </c>
      <c r="I71">
        <f t="shared" si="11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6"/>
        <v>theater</v>
      </c>
      <c r="R71" t="str">
        <f t="shared" si="7"/>
        <v>plays</v>
      </c>
      <c r="S71" s="6">
        <f t="shared" si="8"/>
        <v>40531.25</v>
      </c>
      <c r="T71" s="6">
        <f t="shared" si="9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10"/>
        <v>124</v>
      </c>
      <c r="G72" t="s">
        <v>20</v>
      </c>
      <c r="H72">
        <v>2475</v>
      </c>
      <c r="I72">
        <f t="shared" si="11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6"/>
        <v>theater</v>
      </c>
      <c r="R72" t="str">
        <f t="shared" si="7"/>
        <v>plays</v>
      </c>
      <c r="S72" s="6">
        <f t="shared" si="8"/>
        <v>40484.208333333336</v>
      </c>
      <c r="T72" s="6">
        <f t="shared" si="9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10"/>
        <v>108</v>
      </c>
      <c r="G73" t="s">
        <v>20</v>
      </c>
      <c r="H73">
        <v>76</v>
      </c>
      <c r="I73">
        <f t="shared" si="11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6"/>
        <v>theater</v>
      </c>
      <c r="R73" t="str">
        <f t="shared" si="7"/>
        <v>plays</v>
      </c>
      <c r="S73" s="6">
        <f t="shared" si="8"/>
        <v>43799.25</v>
      </c>
      <c r="T73" s="6">
        <f t="shared" si="9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10"/>
        <v>670</v>
      </c>
      <c r="G74" t="s">
        <v>20</v>
      </c>
      <c r="H74">
        <v>54</v>
      </c>
      <c r="I74">
        <f t="shared" si="11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6"/>
        <v>film &amp; video</v>
      </c>
      <c r="R74" t="str">
        <f t="shared" si="7"/>
        <v>animation</v>
      </c>
      <c r="S74" s="6">
        <f t="shared" si="8"/>
        <v>42186.208333333328</v>
      </c>
      <c r="T74" s="6">
        <f t="shared" si="9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10"/>
        <v>661</v>
      </c>
      <c r="G75" t="s">
        <v>20</v>
      </c>
      <c r="H75">
        <v>88</v>
      </c>
      <c r="I75">
        <f t="shared" si="11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6"/>
        <v>music</v>
      </c>
      <c r="R75" t="str">
        <f t="shared" si="7"/>
        <v>jazz</v>
      </c>
      <c r="S75" s="6">
        <f t="shared" si="8"/>
        <v>42701.25</v>
      </c>
      <c r="T75" s="6">
        <f t="shared" si="9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10"/>
        <v>122</v>
      </c>
      <c r="G76" t="s">
        <v>20</v>
      </c>
      <c r="H76">
        <v>85</v>
      </c>
      <c r="I76">
        <f t="shared" si="11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6"/>
        <v>music</v>
      </c>
      <c r="R76" t="str">
        <f t="shared" si="7"/>
        <v>metal</v>
      </c>
      <c r="S76" s="6">
        <f t="shared" si="8"/>
        <v>42456.208333333328</v>
      </c>
      <c r="T76" s="6">
        <f t="shared" si="9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10"/>
        <v>151</v>
      </c>
      <c r="G77" t="s">
        <v>20</v>
      </c>
      <c r="H77">
        <v>170</v>
      </c>
      <c r="I77">
        <f t="shared" si="11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6"/>
        <v>photography</v>
      </c>
      <c r="R77" t="str">
        <f t="shared" si="7"/>
        <v>photography books</v>
      </c>
      <c r="S77" s="6">
        <f t="shared" si="8"/>
        <v>43296.208333333328</v>
      </c>
      <c r="T77" s="6">
        <f t="shared" si="9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10"/>
        <v>78</v>
      </c>
      <c r="G78" t="s">
        <v>14</v>
      </c>
      <c r="H78">
        <v>1684</v>
      </c>
      <c r="I78">
        <f t="shared" si="11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6"/>
        <v>theater</v>
      </c>
      <c r="R78" t="str">
        <f t="shared" si="7"/>
        <v>plays</v>
      </c>
      <c r="S78" s="6">
        <f t="shared" si="8"/>
        <v>42027.25</v>
      </c>
      <c r="T78" s="6">
        <f t="shared" si="9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10"/>
        <v>47</v>
      </c>
      <c r="G79" t="s">
        <v>14</v>
      </c>
      <c r="H79">
        <v>56</v>
      </c>
      <c r="I79">
        <f t="shared" si="11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6"/>
        <v>film &amp; video</v>
      </c>
      <c r="R79" t="str">
        <f t="shared" si="7"/>
        <v>animation</v>
      </c>
      <c r="S79" s="6">
        <f t="shared" si="8"/>
        <v>40448.208333333336</v>
      </c>
      <c r="T79" s="6">
        <f t="shared" si="9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10"/>
        <v>301</v>
      </c>
      <c r="G80" t="s">
        <v>20</v>
      </c>
      <c r="H80">
        <v>330</v>
      </c>
      <c r="I80">
        <f t="shared" si="11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6"/>
        <v>publishing</v>
      </c>
      <c r="R80" t="str">
        <f t="shared" si="7"/>
        <v>translations</v>
      </c>
      <c r="S80" s="6">
        <f t="shared" si="8"/>
        <v>43206.208333333328</v>
      </c>
      <c r="T80" s="6">
        <f t="shared" si="9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10"/>
        <v>70</v>
      </c>
      <c r="G81" t="s">
        <v>14</v>
      </c>
      <c r="H81">
        <v>838</v>
      </c>
      <c r="I81">
        <f t="shared" si="11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6"/>
        <v>theater</v>
      </c>
      <c r="R81" t="str">
        <f t="shared" si="7"/>
        <v>plays</v>
      </c>
      <c r="S81" s="6">
        <f t="shared" si="8"/>
        <v>43267.208333333328</v>
      </c>
      <c r="T81" s="6">
        <f t="shared" si="9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10"/>
        <v>637</v>
      </c>
      <c r="G82" t="s">
        <v>20</v>
      </c>
      <c r="H82">
        <v>127</v>
      </c>
      <c r="I82">
        <f t="shared" si="11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6"/>
        <v>games</v>
      </c>
      <c r="R82" t="str">
        <f t="shared" si="7"/>
        <v>video games</v>
      </c>
      <c r="S82" s="6">
        <f t="shared" si="8"/>
        <v>42976.208333333328</v>
      </c>
      <c r="T82" s="6">
        <f t="shared" si="9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10"/>
        <v>225</v>
      </c>
      <c r="G83" t="s">
        <v>20</v>
      </c>
      <c r="H83">
        <v>411</v>
      </c>
      <c r="I83">
        <f t="shared" si="11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6"/>
        <v>music</v>
      </c>
      <c r="R83" t="str">
        <f t="shared" si="7"/>
        <v>rock</v>
      </c>
      <c r="S83" s="6">
        <f t="shared" si="8"/>
        <v>43062.25</v>
      </c>
      <c r="T83" s="6">
        <f t="shared" si="9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10"/>
        <v>1497</v>
      </c>
      <c r="G84" t="s">
        <v>20</v>
      </c>
      <c r="H84">
        <v>180</v>
      </c>
      <c r="I84">
        <f t="shared" si="11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6"/>
        <v>games</v>
      </c>
      <c r="R84" t="str">
        <f t="shared" si="7"/>
        <v>video games</v>
      </c>
      <c r="S84" s="6">
        <f t="shared" si="8"/>
        <v>43482.25</v>
      </c>
      <c r="T84" s="6">
        <f t="shared" si="9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10"/>
        <v>38</v>
      </c>
      <c r="G85" t="s">
        <v>14</v>
      </c>
      <c r="H85">
        <v>1000</v>
      </c>
      <c r="I85">
        <f t="shared" si="11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6"/>
        <v>music</v>
      </c>
      <c r="R85" t="str">
        <f t="shared" si="7"/>
        <v>electric music</v>
      </c>
      <c r="S85" s="6">
        <f t="shared" si="8"/>
        <v>42579.208333333328</v>
      </c>
      <c r="T85" s="6">
        <f t="shared" si="9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10"/>
        <v>132</v>
      </c>
      <c r="G86" t="s">
        <v>20</v>
      </c>
      <c r="H86">
        <v>374</v>
      </c>
      <c r="I86">
        <f t="shared" si="11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6"/>
        <v>technology</v>
      </c>
      <c r="R86" t="str">
        <f t="shared" si="7"/>
        <v>wearables</v>
      </c>
      <c r="S86" s="6">
        <f t="shared" si="8"/>
        <v>41118.208333333336</v>
      </c>
      <c r="T86" s="6">
        <f t="shared" si="9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10"/>
        <v>131</v>
      </c>
      <c r="G87" t="s">
        <v>20</v>
      </c>
      <c r="H87">
        <v>71</v>
      </c>
      <c r="I87">
        <f t="shared" si="11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6"/>
        <v>music</v>
      </c>
      <c r="R87" t="str">
        <f t="shared" si="7"/>
        <v>indie rock</v>
      </c>
      <c r="S87" s="6">
        <f t="shared" si="8"/>
        <v>40797.208333333336</v>
      </c>
      <c r="T87" s="6">
        <f t="shared" si="9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10"/>
        <v>168</v>
      </c>
      <c r="G88" t="s">
        <v>20</v>
      </c>
      <c r="H88">
        <v>203</v>
      </c>
      <c r="I88">
        <f t="shared" si="11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6"/>
        <v>theater</v>
      </c>
      <c r="R88" t="str">
        <f t="shared" si="7"/>
        <v>plays</v>
      </c>
      <c r="S88" s="6">
        <f t="shared" si="8"/>
        <v>42128.208333333328</v>
      </c>
      <c r="T88" s="6">
        <f t="shared" si="9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10"/>
        <v>62</v>
      </c>
      <c r="G89" t="s">
        <v>14</v>
      </c>
      <c r="H89">
        <v>1482</v>
      </c>
      <c r="I89">
        <f t="shared" si="11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6"/>
        <v>music</v>
      </c>
      <c r="R89" t="str">
        <f t="shared" si="7"/>
        <v>rock</v>
      </c>
      <c r="S89" s="6">
        <f t="shared" si="8"/>
        <v>40610.25</v>
      </c>
      <c r="T89" s="6">
        <f t="shared" si="9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10"/>
        <v>261</v>
      </c>
      <c r="G90" t="s">
        <v>20</v>
      </c>
      <c r="H90">
        <v>113</v>
      </c>
      <c r="I90">
        <f t="shared" si="11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6"/>
        <v>publishing</v>
      </c>
      <c r="R90" t="str">
        <f t="shared" si="7"/>
        <v>translations</v>
      </c>
      <c r="S90" s="6">
        <f t="shared" si="8"/>
        <v>42110.208333333328</v>
      </c>
      <c r="T90" s="6">
        <f t="shared" si="9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10"/>
        <v>253</v>
      </c>
      <c r="G91" t="s">
        <v>20</v>
      </c>
      <c r="H91">
        <v>96</v>
      </c>
      <c r="I91">
        <f t="shared" si="11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6"/>
        <v>theater</v>
      </c>
      <c r="R91" t="str">
        <f t="shared" si="7"/>
        <v>plays</v>
      </c>
      <c r="S91" s="6">
        <f t="shared" si="8"/>
        <v>40283.208333333336</v>
      </c>
      <c r="T91" s="6">
        <f t="shared" si="9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10"/>
        <v>79</v>
      </c>
      <c r="G92" t="s">
        <v>14</v>
      </c>
      <c r="H92">
        <v>106</v>
      </c>
      <c r="I92">
        <f t="shared" si="11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6"/>
        <v>theater</v>
      </c>
      <c r="R92" t="str">
        <f t="shared" si="7"/>
        <v>plays</v>
      </c>
      <c r="S92" s="6">
        <f t="shared" si="8"/>
        <v>42425.25</v>
      </c>
      <c r="T92" s="6">
        <f t="shared" si="9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10"/>
        <v>48</v>
      </c>
      <c r="G93" t="s">
        <v>14</v>
      </c>
      <c r="H93">
        <v>679</v>
      </c>
      <c r="I93">
        <f t="shared" si="11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6"/>
        <v>publishing</v>
      </c>
      <c r="R93" t="str">
        <f t="shared" si="7"/>
        <v>translations</v>
      </c>
      <c r="S93" s="6">
        <f t="shared" si="8"/>
        <v>42588.208333333328</v>
      </c>
      <c r="T93" s="6">
        <f t="shared" si="9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10"/>
        <v>259</v>
      </c>
      <c r="G94" t="s">
        <v>20</v>
      </c>
      <c r="H94">
        <v>498</v>
      </c>
      <c r="I94">
        <f t="shared" si="11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6"/>
        <v>games</v>
      </c>
      <c r="R94" t="str">
        <f t="shared" si="7"/>
        <v>video games</v>
      </c>
      <c r="S94" s="6">
        <f t="shared" si="8"/>
        <v>40352.208333333336</v>
      </c>
      <c r="T94" s="6">
        <f t="shared" si="9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10"/>
        <v>61</v>
      </c>
      <c r="G95" t="s">
        <v>74</v>
      </c>
      <c r="H95">
        <v>610</v>
      </c>
      <c r="I95">
        <f t="shared" si="11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6"/>
        <v>theater</v>
      </c>
      <c r="R95" t="str">
        <f t="shared" si="7"/>
        <v>plays</v>
      </c>
      <c r="S95" s="6">
        <f t="shared" si="8"/>
        <v>41202.208333333336</v>
      </c>
      <c r="T95" s="6">
        <f t="shared" si="9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10"/>
        <v>304</v>
      </c>
      <c r="G96" t="s">
        <v>20</v>
      </c>
      <c r="H96">
        <v>180</v>
      </c>
      <c r="I96">
        <f t="shared" si="11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6"/>
        <v>technology</v>
      </c>
      <c r="R96" t="str">
        <f t="shared" si="7"/>
        <v>web</v>
      </c>
      <c r="S96" s="6">
        <f t="shared" si="8"/>
        <v>43562.208333333328</v>
      </c>
      <c r="T96" s="6">
        <f t="shared" si="9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10"/>
        <v>113</v>
      </c>
      <c r="G97" t="s">
        <v>20</v>
      </c>
      <c r="H97">
        <v>27</v>
      </c>
      <c r="I97">
        <f t="shared" si="11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6"/>
        <v>film &amp; video</v>
      </c>
      <c r="R97" t="str">
        <f t="shared" si="7"/>
        <v>documentary</v>
      </c>
      <c r="S97" s="6">
        <f t="shared" si="8"/>
        <v>43752.208333333328</v>
      </c>
      <c r="T97" s="6">
        <f t="shared" si="9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10"/>
        <v>217</v>
      </c>
      <c r="G98" t="s">
        <v>20</v>
      </c>
      <c r="H98">
        <v>2331</v>
      </c>
      <c r="I98">
        <f t="shared" si="11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6"/>
        <v>theater</v>
      </c>
      <c r="R98" t="str">
        <f t="shared" si="7"/>
        <v>plays</v>
      </c>
      <c r="S98" s="6">
        <f t="shared" si="8"/>
        <v>40612.25</v>
      </c>
      <c r="T98" s="6">
        <f t="shared" si="9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10"/>
        <v>927</v>
      </c>
      <c r="G99" t="s">
        <v>20</v>
      </c>
      <c r="H99">
        <v>113</v>
      </c>
      <c r="I99">
        <f t="shared" si="11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6"/>
        <v>food</v>
      </c>
      <c r="R99" t="str">
        <f t="shared" si="7"/>
        <v>food trucks</v>
      </c>
      <c r="S99" s="6">
        <f t="shared" si="8"/>
        <v>42180.208333333328</v>
      </c>
      <c r="T99" s="6">
        <f t="shared" si="9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10"/>
        <v>34</v>
      </c>
      <c r="G100" t="s">
        <v>14</v>
      </c>
      <c r="H100">
        <v>1220</v>
      </c>
      <c r="I100">
        <f t="shared" si="11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6"/>
        <v>games</v>
      </c>
      <c r="R100" t="str">
        <f t="shared" si="7"/>
        <v>video games</v>
      </c>
      <c r="S100" s="6">
        <f t="shared" si="8"/>
        <v>42212.208333333328</v>
      </c>
      <c r="T100" s="6">
        <f t="shared" si="9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10"/>
        <v>197</v>
      </c>
      <c r="G101" t="s">
        <v>20</v>
      </c>
      <c r="H101">
        <v>164</v>
      </c>
      <c r="I101">
        <f t="shared" si="11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6"/>
        <v>theater</v>
      </c>
      <c r="R101" t="str">
        <f t="shared" si="7"/>
        <v>plays</v>
      </c>
      <c r="S101" s="6">
        <f t="shared" si="8"/>
        <v>41968.25</v>
      </c>
      <c r="T101" s="6">
        <f t="shared" si="9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10"/>
        <v>1</v>
      </c>
      <c r="G102" t="s">
        <v>14</v>
      </c>
      <c r="H102">
        <v>1</v>
      </c>
      <c r="I102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6"/>
        <v>theater</v>
      </c>
      <c r="R102" t="str">
        <f t="shared" si="7"/>
        <v>plays</v>
      </c>
      <c r="S102" s="6">
        <f t="shared" si="8"/>
        <v>40835.208333333336</v>
      </c>
      <c r="T102" s="6">
        <f t="shared" si="9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10"/>
        <v>1021</v>
      </c>
      <c r="G103" t="s">
        <v>20</v>
      </c>
      <c r="H103">
        <v>164</v>
      </c>
      <c r="I103">
        <f t="shared" si="11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6"/>
        <v>music</v>
      </c>
      <c r="R103" t="str">
        <f t="shared" si="7"/>
        <v>electric music</v>
      </c>
      <c r="S103" s="6">
        <f t="shared" si="8"/>
        <v>42056.25</v>
      </c>
      <c r="T103" s="6">
        <f t="shared" si="9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10"/>
        <v>282</v>
      </c>
      <c r="G104" t="s">
        <v>20</v>
      </c>
      <c r="H104">
        <v>336</v>
      </c>
      <c r="I104">
        <f t="shared" si="11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6"/>
        <v>technology</v>
      </c>
      <c r="R104" t="str">
        <f t="shared" si="7"/>
        <v>wearables</v>
      </c>
      <c r="S104" s="6">
        <f t="shared" si="8"/>
        <v>43234.208333333328</v>
      </c>
      <c r="T104" s="6">
        <f t="shared" si="9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10"/>
        <v>25</v>
      </c>
      <c r="G105" t="s">
        <v>14</v>
      </c>
      <c r="H105">
        <v>37</v>
      </c>
      <c r="I105">
        <f t="shared" si="11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6"/>
        <v>music</v>
      </c>
      <c r="R105" t="str">
        <f t="shared" si="7"/>
        <v>electric music</v>
      </c>
      <c r="S105" s="6">
        <f t="shared" si="8"/>
        <v>40475.208333333336</v>
      </c>
      <c r="T105" s="6">
        <f t="shared" si="9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10"/>
        <v>143</v>
      </c>
      <c r="G106" t="s">
        <v>20</v>
      </c>
      <c r="H106">
        <v>1917</v>
      </c>
      <c r="I106">
        <f t="shared" si="11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6"/>
        <v>music</v>
      </c>
      <c r="R106" t="str">
        <f t="shared" si="7"/>
        <v>indie rock</v>
      </c>
      <c r="S106" s="6">
        <f t="shared" si="8"/>
        <v>42878.208333333328</v>
      </c>
      <c r="T106" s="6">
        <f t="shared" si="9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10"/>
        <v>145</v>
      </c>
      <c r="G107" t="s">
        <v>20</v>
      </c>
      <c r="H107">
        <v>95</v>
      </c>
      <c r="I107">
        <f t="shared" si="11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6"/>
        <v>technology</v>
      </c>
      <c r="R107" t="str">
        <f t="shared" si="7"/>
        <v>web</v>
      </c>
      <c r="S107" s="6">
        <f t="shared" si="8"/>
        <v>41366.208333333336</v>
      </c>
      <c r="T107" s="6">
        <f t="shared" si="9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10"/>
        <v>359</v>
      </c>
      <c r="G108" t="s">
        <v>20</v>
      </c>
      <c r="H108">
        <v>147</v>
      </c>
      <c r="I108">
        <f t="shared" si="11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6"/>
        <v>theater</v>
      </c>
      <c r="R108" t="str">
        <f t="shared" si="7"/>
        <v>plays</v>
      </c>
      <c r="S108" s="6">
        <f t="shared" si="8"/>
        <v>43716.208333333328</v>
      </c>
      <c r="T108" s="6">
        <f t="shared" si="9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10"/>
        <v>186</v>
      </c>
      <c r="G109" t="s">
        <v>20</v>
      </c>
      <c r="H109">
        <v>86</v>
      </c>
      <c r="I109">
        <f t="shared" si="11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6"/>
        <v>theater</v>
      </c>
      <c r="R109" t="str">
        <f t="shared" si="7"/>
        <v>plays</v>
      </c>
      <c r="S109" s="6">
        <f t="shared" si="8"/>
        <v>43213.208333333328</v>
      </c>
      <c r="T109" s="6">
        <f t="shared" si="9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10"/>
        <v>595</v>
      </c>
      <c r="G110" t="s">
        <v>20</v>
      </c>
      <c r="H110">
        <v>83</v>
      </c>
      <c r="I110">
        <f t="shared" si="11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6"/>
        <v>film &amp; video</v>
      </c>
      <c r="R110" t="str">
        <f t="shared" si="7"/>
        <v>documentary</v>
      </c>
      <c r="S110" s="6">
        <f t="shared" si="8"/>
        <v>41005.208333333336</v>
      </c>
      <c r="T110" s="6">
        <f t="shared" si="9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10"/>
        <v>59</v>
      </c>
      <c r="G111" t="s">
        <v>14</v>
      </c>
      <c r="H111">
        <v>60</v>
      </c>
      <c r="I111">
        <f t="shared" si="11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6"/>
        <v>film &amp; video</v>
      </c>
      <c r="R111" t="str">
        <f t="shared" si="7"/>
        <v>television</v>
      </c>
      <c r="S111" s="6">
        <f t="shared" si="8"/>
        <v>41651.25</v>
      </c>
      <c r="T111" s="6">
        <f t="shared" si="9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10"/>
        <v>15</v>
      </c>
      <c r="G112" t="s">
        <v>14</v>
      </c>
      <c r="H112">
        <v>296</v>
      </c>
      <c r="I112">
        <f t="shared" si="11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6"/>
        <v>food</v>
      </c>
      <c r="R112" t="str">
        <f t="shared" si="7"/>
        <v>food trucks</v>
      </c>
      <c r="S112" s="6">
        <f t="shared" si="8"/>
        <v>43354.208333333328</v>
      </c>
      <c r="T112" s="6">
        <f t="shared" si="9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10"/>
        <v>120</v>
      </c>
      <c r="G113" t="s">
        <v>20</v>
      </c>
      <c r="H113">
        <v>676</v>
      </c>
      <c r="I113">
        <f t="shared" si="11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6"/>
        <v>publishing</v>
      </c>
      <c r="R113" t="str">
        <f t="shared" si="7"/>
        <v>radio &amp; podcasts</v>
      </c>
      <c r="S113" s="6">
        <f t="shared" si="8"/>
        <v>41174.208333333336</v>
      </c>
      <c r="T113" s="6">
        <f t="shared" si="9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10"/>
        <v>269</v>
      </c>
      <c r="G114" t="s">
        <v>20</v>
      </c>
      <c r="H114">
        <v>361</v>
      </c>
      <c r="I114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6"/>
        <v>technology</v>
      </c>
      <c r="R114" t="str">
        <f t="shared" si="7"/>
        <v>web</v>
      </c>
      <c r="S114" s="6">
        <f t="shared" si="8"/>
        <v>41875.208333333336</v>
      </c>
      <c r="T114" s="6">
        <f t="shared" si="9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10"/>
        <v>377</v>
      </c>
      <c r="G115" t="s">
        <v>20</v>
      </c>
      <c r="H115">
        <v>131</v>
      </c>
      <c r="I115">
        <f t="shared" si="11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6"/>
        <v>food</v>
      </c>
      <c r="R115" t="str">
        <f t="shared" si="7"/>
        <v>food trucks</v>
      </c>
      <c r="S115" s="6">
        <f t="shared" si="8"/>
        <v>42990.208333333328</v>
      </c>
      <c r="T115" s="6">
        <f t="shared" si="9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10"/>
        <v>727</v>
      </c>
      <c r="G116" t="s">
        <v>20</v>
      </c>
      <c r="H116">
        <v>126</v>
      </c>
      <c r="I116">
        <f t="shared" si="11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6"/>
        <v>technology</v>
      </c>
      <c r="R116" t="str">
        <f t="shared" si="7"/>
        <v>wearables</v>
      </c>
      <c r="S116" s="6">
        <f t="shared" si="8"/>
        <v>43564.208333333328</v>
      </c>
      <c r="T116" s="6">
        <f t="shared" si="9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10"/>
        <v>87</v>
      </c>
      <c r="G117" t="s">
        <v>14</v>
      </c>
      <c r="H117">
        <v>3304</v>
      </c>
      <c r="I117">
        <f t="shared" si="11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6"/>
        <v>publishing</v>
      </c>
      <c r="R117" t="str">
        <f t="shared" si="7"/>
        <v>fiction</v>
      </c>
      <c r="S117" s="6">
        <f t="shared" si="8"/>
        <v>43056.25</v>
      </c>
      <c r="T117" s="6">
        <f t="shared" si="9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10"/>
        <v>88</v>
      </c>
      <c r="G118" t="s">
        <v>14</v>
      </c>
      <c r="H118">
        <v>73</v>
      </c>
      <c r="I118">
        <f t="shared" si="11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6"/>
        <v>theater</v>
      </c>
      <c r="R118" t="str">
        <f t="shared" si="7"/>
        <v>plays</v>
      </c>
      <c r="S118" s="6">
        <f t="shared" si="8"/>
        <v>42265.208333333328</v>
      </c>
      <c r="T118" s="6">
        <f t="shared" si="9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10"/>
        <v>174</v>
      </c>
      <c r="G119" t="s">
        <v>20</v>
      </c>
      <c r="H119">
        <v>275</v>
      </c>
      <c r="I119">
        <f t="shared" si="11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6"/>
        <v>film &amp; video</v>
      </c>
      <c r="R119" t="str">
        <f t="shared" si="7"/>
        <v>television</v>
      </c>
      <c r="S119" s="6">
        <f t="shared" si="8"/>
        <v>40808.208333333336</v>
      </c>
      <c r="T119" s="6">
        <f t="shared" si="9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10"/>
        <v>118</v>
      </c>
      <c r="G120" t="s">
        <v>20</v>
      </c>
      <c r="H120">
        <v>67</v>
      </c>
      <c r="I120">
        <f t="shared" si="11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6"/>
        <v>photography</v>
      </c>
      <c r="R120" t="str">
        <f t="shared" si="7"/>
        <v>photography books</v>
      </c>
      <c r="S120" s="6">
        <f t="shared" si="8"/>
        <v>41665.25</v>
      </c>
      <c r="T120" s="6">
        <f t="shared" si="9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10"/>
        <v>215</v>
      </c>
      <c r="G121" t="s">
        <v>20</v>
      </c>
      <c r="H121">
        <v>154</v>
      </c>
      <c r="I121">
        <f t="shared" si="11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6"/>
        <v>film &amp; video</v>
      </c>
      <c r="R121" t="str">
        <f t="shared" si="7"/>
        <v>documentary</v>
      </c>
      <c r="S121" s="6">
        <f t="shared" si="8"/>
        <v>41806.208333333336</v>
      </c>
      <c r="T121" s="6">
        <f t="shared" si="9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10"/>
        <v>149</v>
      </c>
      <c r="G122" t="s">
        <v>20</v>
      </c>
      <c r="H122">
        <v>1782</v>
      </c>
      <c r="I122">
        <f t="shared" si="11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6"/>
        <v>games</v>
      </c>
      <c r="R122" t="str">
        <f t="shared" si="7"/>
        <v>mobile games</v>
      </c>
      <c r="S122" s="6">
        <f t="shared" si="8"/>
        <v>42111.208333333328</v>
      </c>
      <c r="T122" s="6">
        <f t="shared" si="9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10"/>
        <v>219</v>
      </c>
      <c r="G123" t="s">
        <v>20</v>
      </c>
      <c r="H123">
        <v>903</v>
      </c>
      <c r="I123">
        <f t="shared" si="11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6"/>
        <v>games</v>
      </c>
      <c r="R123" t="str">
        <f t="shared" si="7"/>
        <v>video games</v>
      </c>
      <c r="S123" s="6">
        <f t="shared" si="8"/>
        <v>41917.208333333336</v>
      </c>
      <c r="T123" s="6">
        <f t="shared" si="9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10"/>
        <v>64</v>
      </c>
      <c r="G124" t="s">
        <v>14</v>
      </c>
      <c r="H124">
        <v>3387</v>
      </c>
      <c r="I124">
        <f t="shared" si="11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6"/>
        <v>publishing</v>
      </c>
      <c r="R124" t="str">
        <f t="shared" si="7"/>
        <v>fiction</v>
      </c>
      <c r="S124" s="6">
        <f t="shared" si="8"/>
        <v>41970.25</v>
      </c>
      <c r="T124" s="6">
        <f t="shared" si="9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10"/>
        <v>19</v>
      </c>
      <c r="G125" t="s">
        <v>14</v>
      </c>
      <c r="H125">
        <v>662</v>
      </c>
      <c r="I125">
        <f t="shared" si="11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6"/>
        <v>theater</v>
      </c>
      <c r="R125" t="str">
        <f t="shared" si="7"/>
        <v>plays</v>
      </c>
      <c r="S125" s="6">
        <f t="shared" si="8"/>
        <v>42332.25</v>
      </c>
      <c r="T125" s="6">
        <f t="shared" si="9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10"/>
        <v>368</v>
      </c>
      <c r="G126" t="s">
        <v>20</v>
      </c>
      <c r="H126">
        <v>94</v>
      </c>
      <c r="I126">
        <f t="shared" si="11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6"/>
        <v>photography</v>
      </c>
      <c r="R126" t="str">
        <f t="shared" si="7"/>
        <v>photography books</v>
      </c>
      <c r="S126" s="6">
        <f t="shared" si="8"/>
        <v>43598.208333333328</v>
      </c>
      <c r="T126" s="6">
        <f t="shared" si="9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10"/>
        <v>160</v>
      </c>
      <c r="G127" t="s">
        <v>20</v>
      </c>
      <c r="H127">
        <v>180</v>
      </c>
      <c r="I127">
        <f t="shared" si="11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6"/>
        <v>theater</v>
      </c>
      <c r="R127" t="str">
        <f t="shared" si="7"/>
        <v>plays</v>
      </c>
      <c r="S127" s="6">
        <f t="shared" si="8"/>
        <v>43362.208333333328</v>
      </c>
      <c r="T127" s="6">
        <f t="shared" si="9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10"/>
        <v>39</v>
      </c>
      <c r="G128" t="s">
        <v>14</v>
      </c>
      <c r="H128">
        <v>774</v>
      </c>
      <c r="I128">
        <f t="shared" si="11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6"/>
        <v>theater</v>
      </c>
      <c r="R128" t="str">
        <f t="shared" si="7"/>
        <v>plays</v>
      </c>
      <c r="S128" s="6">
        <f t="shared" si="8"/>
        <v>42596.208333333328</v>
      </c>
      <c r="T128" s="6">
        <f t="shared" si="9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10"/>
        <v>51</v>
      </c>
      <c r="G129" t="s">
        <v>14</v>
      </c>
      <c r="H129">
        <v>672</v>
      </c>
      <c r="I129">
        <f t="shared" si="11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6"/>
        <v>theater</v>
      </c>
      <c r="R129" t="str">
        <f t="shared" si="7"/>
        <v>plays</v>
      </c>
      <c r="S129" s="6">
        <f t="shared" si="8"/>
        <v>40310.208333333336</v>
      </c>
      <c r="T129" s="6">
        <f t="shared" si="9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10"/>
        <v>60</v>
      </c>
      <c r="G130" t="s">
        <v>74</v>
      </c>
      <c r="H130">
        <v>532</v>
      </c>
      <c r="I130">
        <f t="shared" si="11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6"/>
        <v>music</v>
      </c>
      <c r="R130" t="str">
        <f t="shared" si="7"/>
        <v>rock</v>
      </c>
      <c r="S130" s="6">
        <f t="shared" si="8"/>
        <v>40417.208333333336</v>
      </c>
      <c r="T130" s="6">
        <f t="shared" si="9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10"/>
        <v>3</v>
      </c>
      <c r="G131" t="s">
        <v>74</v>
      </c>
      <c r="H131">
        <v>55</v>
      </c>
      <c r="I131">
        <f t="shared" si="11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2" xml:space="preserve"> IFERROR(LEFT(P131, SEARCH("/", P131 &amp; "/") -1), P131)</f>
        <v>food</v>
      </c>
      <c r="R131" t="str">
        <f t="shared" ref="R131:R194" si="13">IFERROR(MID(P131, SEARCH("/", P131 &amp; "/") + 1, LEN(P131)), "")</f>
        <v>food trucks</v>
      </c>
      <c r="S131" s="6">
        <f t="shared" ref="S131:S194" si="14">(((L131/60)/60)/24)+DATE(1970,1,1)</f>
        <v>42038.25</v>
      </c>
      <c r="T131" s="6">
        <f t="shared" ref="T131:T194" si="15">(((M131/60)/60)/24)+DATE(1970,1,1)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6">ROUND((E132/D132)*100,0)</f>
        <v>155</v>
      </c>
      <c r="G132" t="s">
        <v>20</v>
      </c>
      <c r="H132">
        <v>533</v>
      </c>
      <c r="I132">
        <f t="shared" ref="I132:I195" si="17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2"/>
        <v>film &amp; video</v>
      </c>
      <c r="R132" t="str">
        <f t="shared" si="13"/>
        <v>drama</v>
      </c>
      <c r="S132" s="6">
        <f t="shared" si="14"/>
        <v>40842.208333333336</v>
      </c>
      <c r="T132" s="6">
        <f t="shared" si="15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6"/>
        <v>101</v>
      </c>
      <c r="G133" t="s">
        <v>20</v>
      </c>
      <c r="H133">
        <v>2443</v>
      </c>
      <c r="I133">
        <f t="shared" si="17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2"/>
        <v>technology</v>
      </c>
      <c r="R133" t="str">
        <f t="shared" si="13"/>
        <v>web</v>
      </c>
      <c r="S133" s="6">
        <f t="shared" si="14"/>
        <v>41607.25</v>
      </c>
      <c r="T133" s="6">
        <f t="shared" si="15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6"/>
        <v>116</v>
      </c>
      <c r="G134" t="s">
        <v>20</v>
      </c>
      <c r="H134">
        <v>89</v>
      </c>
      <c r="I134">
        <f t="shared" si="17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2"/>
        <v>theater</v>
      </c>
      <c r="R134" t="str">
        <f t="shared" si="13"/>
        <v>plays</v>
      </c>
      <c r="S134" s="6">
        <f t="shared" si="14"/>
        <v>43112.25</v>
      </c>
      <c r="T134" s="6">
        <f t="shared" si="15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6"/>
        <v>311</v>
      </c>
      <c r="G135" t="s">
        <v>20</v>
      </c>
      <c r="H135">
        <v>159</v>
      </c>
      <c r="I135">
        <f t="shared" si="17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2"/>
        <v>music</v>
      </c>
      <c r="R135" t="str">
        <f t="shared" si="13"/>
        <v>world music</v>
      </c>
      <c r="S135" s="6">
        <f t="shared" si="14"/>
        <v>40767.208333333336</v>
      </c>
      <c r="T135" s="6">
        <f t="shared" si="15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6"/>
        <v>90</v>
      </c>
      <c r="G136" t="s">
        <v>14</v>
      </c>
      <c r="H136">
        <v>940</v>
      </c>
      <c r="I136">
        <f t="shared" si="17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2"/>
        <v>film &amp; video</v>
      </c>
      <c r="R136" t="str">
        <f t="shared" si="13"/>
        <v>documentary</v>
      </c>
      <c r="S136" s="6">
        <f t="shared" si="14"/>
        <v>40713.208333333336</v>
      </c>
      <c r="T136" s="6">
        <f t="shared" si="15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6"/>
        <v>71</v>
      </c>
      <c r="G137" t="s">
        <v>14</v>
      </c>
      <c r="H137">
        <v>117</v>
      </c>
      <c r="I137">
        <f t="shared" si="17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2"/>
        <v>theater</v>
      </c>
      <c r="R137" t="str">
        <f t="shared" si="13"/>
        <v>plays</v>
      </c>
      <c r="S137" s="6">
        <f t="shared" si="14"/>
        <v>41340.25</v>
      </c>
      <c r="T137" s="6">
        <f t="shared" si="15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6"/>
        <v>3</v>
      </c>
      <c r="G138" t="s">
        <v>74</v>
      </c>
      <c r="H138">
        <v>58</v>
      </c>
      <c r="I138">
        <f t="shared" si="17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2"/>
        <v>film &amp; video</v>
      </c>
      <c r="R138" t="str">
        <f t="shared" si="13"/>
        <v>drama</v>
      </c>
      <c r="S138" s="6">
        <f t="shared" si="14"/>
        <v>41797.208333333336</v>
      </c>
      <c r="T138" s="6">
        <f t="shared" si="15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6"/>
        <v>262</v>
      </c>
      <c r="G139" t="s">
        <v>20</v>
      </c>
      <c r="H139">
        <v>50</v>
      </c>
      <c r="I139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2"/>
        <v>publishing</v>
      </c>
      <c r="R139" t="str">
        <f t="shared" si="13"/>
        <v>nonfiction</v>
      </c>
      <c r="S139" s="6">
        <f t="shared" si="14"/>
        <v>40457.208333333336</v>
      </c>
      <c r="T139" s="6">
        <f t="shared" si="15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6"/>
        <v>96</v>
      </c>
      <c r="G140" t="s">
        <v>14</v>
      </c>
      <c r="H140">
        <v>115</v>
      </c>
      <c r="I140">
        <f t="shared" si="17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2"/>
        <v>games</v>
      </c>
      <c r="R140" t="str">
        <f t="shared" si="13"/>
        <v>mobile games</v>
      </c>
      <c r="S140" s="6">
        <f t="shared" si="14"/>
        <v>41180.208333333336</v>
      </c>
      <c r="T140" s="6">
        <f t="shared" si="15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6"/>
        <v>21</v>
      </c>
      <c r="G141" t="s">
        <v>14</v>
      </c>
      <c r="H141">
        <v>326</v>
      </c>
      <c r="I141">
        <f t="shared" si="17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2"/>
        <v>technology</v>
      </c>
      <c r="R141" t="str">
        <f t="shared" si="13"/>
        <v>wearables</v>
      </c>
      <c r="S141" s="6">
        <f t="shared" si="14"/>
        <v>42115.208333333328</v>
      </c>
      <c r="T141" s="6">
        <f t="shared" si="15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6"/>
        <v>223</v>
      </c>
      <c r="G142" t="s">
        <v>20</v>
      </c>
      <c r="H142">
        <v>186</v>
      </c>
      <c r="I142">
        <f t="shared" si="17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2"/>
        <v>film &amp; video</v>
      </c>
      <c r="R142" t="str">
        <f t="shared" si="13"/>
        <v>documentary</v>
      </c>
      <c r="S142" s="6">
        <f t="shared" si="14"/>
        <v>43156.25</v>
      </c>
      <c r="T142" s="6">
        <f t="shared" si="15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6"/>
        <v>102</v>
      </c>
      <c r="G143" t="s">
        <v>20</v>
      </c>
      <c r="H143">
        <v>1071</v>
      </c>
      <c r="I143">
        <f t="shared" si="17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2"/>
        <v>technology</v>
      </c>
      <c r="R143" t="str">
        <f t="shared" si="13"/>
        <v>web</v>
      </c>
      <c r="S143" s="6">
        <f t="shared" si="14"/>
        <v>42167.208333333328</v>
      </c>
      <c r="T143" s="6">
        <f t="shared" si="15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6"/>
        <v>230</v>
      </c>
      <c r="G144" t="s">
        <v>20</v>
      </c>
      <c r="H144">
        <v>117</v>
      </c>
      <c r="I144">
        <f t="shared" si="17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2"/>
        <v>technology</v>
      </c>
      <c r="R144" t="str">
        <f t="shared" si="13"/>
        <v>web</v>
      </c>
      <c r="S144" s="6">
        <f t="shared" si="14"/>
        <v>41005.208333333336</v>
      </c>
      <c r="T144" s="6">
        <f t="shared" si="15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6"/>
        <v>136</v>
      </c>
      <c r="G145" t="s">
        <v>20</v>
      </c>
      <c r="H145">
        <v>70</v>
      </c>
      <c r="I14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2"/>
        <v>music</v>
      </c>
      <c r="R145" t="str">
        <f t="shared" si="13"/>
        <v>indie rock</v>
      </c>
      <c r="S145" s="6">
        <f t="shared" si="14"/>
        <v>40357.208333333336</v>
      </c>
      <c r="T145" s="6">
        <f t="shared" si="15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6"/>
        <v>129</v>
      </c>
      <c r="G146" t="s">
        <v>20</v>
      </c>
      <c r="H146">
        <v>135</v>
      </c>
      <c r="I146">
        <f t="shared" si="17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2"/>
        <v>theater</v>
      </c>
      <c r="R146" t="str">
        <f t="shared" si="13"/>
        <v>plays</v>
      </c>
      <c r="S146" s="6">
        <f t="shared" si="14"/>
        <v>43633.208333333328</v>
      </c>
      <c r="T146" s="6">
        <f t="shared" si="15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6"/>
        <v>237</v>
      </c>
      <c r="G147" t="s">
        <v>20</v>
      </c>
      <c r="H147">
        <v>768</v>
      </c>
      <c r="I147">
        <f t="shared" si="17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2"/>
        <v>technology</v>
      </c>
      <c r="R147" t="str">
        <f t="shared" si="13"/>
        <v>wearables</v>
      </c>
      <c r="S147" s="6">
        <f t="shared" si="14"/>
        <v>41889.208333333336</v>
      </c>
      <c r="T147" s="6">
        <f t="shared" si="15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6"/>
        <v>17</v>
      </c>
      <c r="G148" t="s">
        <v>74</v>
      </c>
      <c r="H148">
        <v>51</v>
      </c>
      <c r="I148">
        <f t="shared" si="17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2"/>
        <v>theater</v>
      </c>
      <c r="R148" t="str">
        <f t="shared" si="13"/>
        <v>plays</v>
      </c>
      <c r="S148" s="6">
        <f t="shared" si="14"/>
        <v>40855.25</v>
      </c>
      <c r="T148" s="6">
        <f t="shared" si="15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6"/>
        <v>112</v>
      </c>
      <c r="G149" t="s">
        <v>20</v>
      </c>
      <c r="H149">
        <v>199</v>
      </c>
      <c r="I149">
        <f t="shared" si="17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2"/>
        <v>theater</v>
      </c>
      <c r="R149" t="str">
        <f t="shared" si="13"/>
        <v>plays</v>
      </c>
      <c r="S149" s="6">
        <f t="shared" si="14"/>
        <v>42534.208333333328</v>
      </c>
      <c r="T149" s="6">
        <f t="shared" si="15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6"/>
        <v>121</v>
      </c>
      <c r="G150" t="s">
        <v>20</v>
      </c>
      <c r="H150">
        <v>107</v>
      </c>
      <c r="I150">
        <f t="shared" si="17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2"/>
        <v>technology</v>
      </c>
      <c r="R150" t="str">
        <f t="shared" si="13"/>
        <v>wearables</v>
      </c>
      <c r="S150" s="6">
        <f t="shared" si="14"/>
        <v>42941.208333333328</v>
      </c>
      <c r="T150" s="6">
        <f t="shared" si="15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6"/>
        <v>220</v>
      </c>
      <c r="G151" t="s">
        <v>20</v>
      </c>
      <c r="H151">
        <v>195</v>
      </c>
      <c r="I151">
        <f t="shared" si="17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2"/>
        <v>music</v>
      </c>
      <c r="R151" t="str">
        <f t="shared" si="13"/>
        <v>indie rock</v>
      </c>
      <c r="S151" s="6">
        <f t="shared" si="14"/>
        <v>41275.25</v>
      </c>
      <c r="T151" s="6">
        <f t="shared" si="15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6"/>
        <v>1</v>
      </c>
      <c r="G152" t="s">
        <v>14</v>
      </c>
      <c r="H152">
        <v>1</v>
      </c>
      <c r="I152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2"/>
        <v>music</v>
      </c>
      <c r="R152" t="str">
        <f t="shared" si="13"/>
        <v>rock</v>
      </c>
      <c r="S152" s="6">
        <f t="shared" si="14"/>
        <v>43450.25</v>
      </c>
      <c r="T152" s="6">
        <f t="shared" si="15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6"/>
        <v>64</v>
      </c>
      <c r="G153" t="s">
        <v>14</v>
      </c>
      <c r="H153">
        <v>1467</v>
      </c>
      <c r="I153">
        <f t="shared" si="17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2"/>
        <v>music</v>
      </c>
      <c r="R153" t="str">
        <f t="shared" si="13"/>
        <v>electric music</v>
      </c>
      <c r="S153" s="6">
        <f t="shared" si="14"/>
        <v>41799.208333333336</v>
      </c>
      <c r="T153" s="6">
        <f t="shared" si="15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6"/>
        <v>423</v>
      </c>
      <c r="G154" t="s">
        <v>20</v>
      </c>
      <c r="H154">
        <v>3376</v>
      </c>
      <c r="I154">
        <f t="shared" si="17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2"/>
        <v>music</v>
      </c>
      <c r="R154" t="str">
        <f t="shared" si="13"/>
        <v>indie rock</v>
      </c>
      <c r="S154" s="6">
        <f t="shared" si="14"/>
        <v>42783.25</v>
      </c>
      <c r="T154" s="6">
        <f t="shared" si="15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6"/>
        <v>93</v>
      </c>
      <c r="G155" t="s">
        <v>14</v>
      </c>
      <c r="H155">
        <v>5681</v>
      </c>
      <c r="I155">
        <f t="shared" si="17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2"/>
        <v>theater</v>
      </c>
      <c r="R155" t="str">
        <f t="shared" si="13"/>
        <v>plays</v>
      </c>
      <c r="S155" s="6">
        <f t="shared" si="14"/>
        <v>41201.208333333336</v>
      </c>
      <c r="T155" s="6">
        <f t="shared" si="15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6"/>
        <v>59</v>
      </c>
      <c r="G156" t="s">
        <v>14</v>
      </c>
      <c r="H156">
        <v>1059</v>
      </c>
      <c r="I156">
        <f t="shared" si="17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2"/>
        <v>music</v>
      </c>
      <c r="R156" t="str">
        <f t="shared" si="13"/>
        <v>indie rock</v>
      </c>
      <c r="S156" s="6">
        <f t="shared" si="14"/>
        <v>42502.208333333328</v>
      </c>
      <c r="T156" s="6">
        <f t="shared" si="15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6"/>
        <v>65</v>
      </c>
      <c r="G157" t="s">
        <v>14</v>
      </c>
      <c r="H157">
        <v>1194</v>
      </c>
      <c r="I157">
        <f t="shared" si="17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2"/>
        <v>theater</v>
      </c>
      <c r="R157" t="str">
        <f t="shared" si="13"/>
        <v>plays</v>
      </c>
      <c r="S157" s="6">
        <f t="shared" si="14"/>
        <v>40262.208333333336</v>
      </c>
      <c r="T157" s="6">
        <f t="shared" si="15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6"/>
        <v>74</v>
      </c>
      <c r="G158" t="s">
        <v>74</v>
      </c>
      <c r="H158">
        <v>379</v>
      </c>
      <c r="I158">
        <f t="shared" si="17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2"/>
        <v>music</v>
      </c>
      <c r="R158" t="str">
        <f t="shared" si="13"/>
        <v>rock</v>
      </c>
      <c r="S158" s="6">
        <f t="shared" si="14"/>
        <v>43743.208333333328</v>
      </c>
      <c r="T158" s="6">
        <f t="shared" si="15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6"/>
        <v>53</v>
      </c>
      <c r="G159" t="s">
        <v>14</v>
      </c>
      <c r="H159">
        <v>30</v>
      </c>
      <c r="I159">
        <f t="shared" si="17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2"/>
        <v>photography</v>
      </c>
      <c r="R159" t="str">
        <f t="shared" si="13"/>
        <v>photography books</v>
      </c>
      <c r="S159" s="6">
        <f t="shared" si="14"/>
        <v>41638.25</v>
      </c>
      <c r="T159" s="6">
        <f t="shared" si="15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6"/>
        <v>221</v>
      </c>
      <c r="G160" t="s">
        <v>20</v>
      </c>
      <c r="H160">
        <v>41</v>
      </c>
      <c r="I160">
        <f t="shared" si="17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2"/>
        <v>music</v>
      </c>
      <c r="R160" t="str">
        <f t="shared" si="13"/>
        <v>rock</v>
      </c>
      <c r="S160" s="6">
        <f t="shared" si="14"/>
        <v>42346.25</v>
      </c>
      <c r="T160" s="6">
        <f t="shared" si="15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6"/>
        <v>100</v>
      </c>
      <c r="G161" t="s">
        <v>20</v>
      </c>
      <c r="H161">
        <v>1821</v>
      </c>
      <c r="I161">
        <f t="shared" si="17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2"/>
        <v>theater</v>
      </c>
      <c r="R161" t="str">
        <f t="shared" si="13"/>
        <v>plays</v>
      </c>
      <c r="S161" s="6">
        <f t="shared" si="14"/>
        <v>43551.208333333328</v>
      </c>
      <c r="T161" s="6">
        <f t="shared" si="15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6"/>
        <v>162</v>
      </c>
      <c r="G162" t="s">
        <v>20</v>
      </c>
      <c r="H162">
        <v>164</v>
      </c>
      <c r="I162">
        <f t="shared" si="17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2"/>
        <v>technology</v>
      </c>
      <c r="R162" t="str">
        <f t="shared" si="13"/>
        <v>wearables</v>
      </c>
      <c r="S162" s="6">
        <f t="shared" si="14"/>
        <v>43582.208333333328</v>
      </c>
      <c r="T162" s="6">
        <f t="shared" si="15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6"/>
        <v>78</v>
      </c>
      <c r="G163" t="s">
        <v>14</v>
      </c>
      <c r="H163">
        <v>75</v>
      </c>
      <c r="I163">
        <f t="shared" si="17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2"/>
        <v>technology</v>
      </c>
      <c r="R163" t="str">
        <f t="shared" si="13"/>
        <v>web</v>
      </c>
      <c r="S163" s="6">
        <f t="shared" si="14"/>
        <v>42270.208333333328</v>
      </c>
      <c r="T163" s="6">
        <f t="shared" si="15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6"/>
        <v>150</v>
      </c>
      <c r="G164" t="s">
        <v>20</v>
      </c>
      <c r="H164">
        <v>157</v>
      </c>
      <c r="I164">
        <f t="shared" si="17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2"/>
        <v>music</v>
      </c>
      <c r="R164" t="str">
        <f t="shared" si="13"/>
        <v>rock</v>
      </c>
      <c r="S164" s="6">
        <f t="shared" si="14"/>
        <v>43442.25</v>
      </c>
      <c r="T164" s="6">
        <f t="shared" si="15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6"/>
        <v>253</v>
      </c>
      <c r="G165" t="s">
        <v>20</v>
      </c>
      <c r="H165">
        <v>246</v>
      </c>
      <c r="I165">
        <f t="shared" si="17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2"/>
        <v>photography</v>
      </c>
      <c r="R165" t="str">
        <f t="shared" si="13"/>
        <v>photography books</v>
      </c>
      <c r="S165" s="6">
        <f t="shared" si="14"/>
        <v>43028.208333333328</v>
      </c>
      <c r="T165" s="6">
        <f t="shared" si="15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6"/>
        <v>100</v>
      </c>
      <c r="G166" t="s">
        <v>20</v>
      </c>
      <c r="H166">
        <v>1396</v>
      </c>
      <c r="I166">
        <f t="shared" si="17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2"/>
        <v>theater</v>
      </c>
      <c r="R166" t="str">
        <f t="shared" si="13"/>
        <v>plays</v>
      </c>
      <c r="S166" s="6">
        <f t="shared" si="14"/>
        <v>43016.208333333328</v>
      </c>
      <c r="T166" s="6">
        <f t="shared" si="15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6"/>
        <v>122</v>
      </c>
      <c r="G167" t="s">
        <v>20</v>
      </c>
      <c r="H167">
        <v>2506</v>
      </c>
      <c r="I167">
        <f t="shared" si="17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2"/>
        <v>technology</v>
      </c>
      <c r="R167" t="str">
        <f t="shared" si="13"/>
        <v>web</v>
      </c>
      <c r="S167" s="6">
        <f t="shared" si="14"/>
        <v>42948.208333333328</v>
      </c>
      <c r="T167" s="6">
        <f t="shared" si="15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6"/>
        <v>137</v>
      </c>
      <c r="G168" t="s">
        <v>20</v>
      </c>
      <c r="H168">
        <v>244</v>
      </c>
      <c r="I168">
        <f t="shared" si="17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2"/>
        <v>photography</v>
      </c>
      <c r="R168" t="str">
        <f t="shared" si="13"/>
        <v>photography books</v>
      </c>
      <c r="S168" s="6">
        <f t="shared" si="14"/>
        <v>40534.25</v>
      </c>
      <c r="T168" s="6">
        <f t="shared" si="15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6"/>
        <v>416</v>
      </c>
      <c r="G169" t="s">
        <v>20</v>
      </c>
      <c r="H169">
        <v>146</v>
      </c>
      <c r="I169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2"/>
        <v>theater</v>
      </c>
      <c r="R169" t="str">
        <f t="shared" si="13"/>
        <v>plays</v>
      </c>
      <c r="S169" s="6">
        <f t="shared" si="14"/>
        <v>41435.208333333336</v>
      </c>
      <c r="T169" s="6">
        <f t="shared" si="15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6"/>
        <v>31</v>
      </c>
      <c r="G170" t="s">
        <v>14</v>
      </c>
      <c r="H170">
        <v>955</v>
      </c>
      <c r="I170">
        <f t="shared" si="17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2"/>
        <v>music</v>
      </c>
      <c r="R170" t="str">
        <f t="shared" si="13"/>
        <v>indie rock</v>
      </c>
      <c r="S170" s="6">
        <f t="shared" si="14"/>
        <v>43518.25</v>
      </c>
      <c r="T170" s="6">
        <f t="shared" si="15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6"/>
        <v>424</v>
      </c>
      <c r="G171" t="s">
        <v>20</v>
      </c>
      <c r="H171">
        <v>1267</v>
      </c>
      <c r="I171">
        <f t="shared" si="17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2"/>
        <v>film &amp; video</v>
      </c>
      <c r="R171" t="str">
        <f t="shared" si="13"/>
        <v>shorts</v>
      </c>
      <c r="S171" s="6">
        <f t="shared" si="14"/>
        <v>41077.208333333336</v>
      </c>
      <c r="T171" s="6">
        <f t="shared" si="15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6"/>
        <v>3</v>
      </c>
      <c r="G172" t="s">
        <v>14</v>
      </c>
      <c r="H172">
        <v>67</v>
      </c>
      <c r="I172">
        <f t="shared" si="17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2"/>
        <v>music</v>
      </c>
      <c r="R172" t="str">
        <f t="shared" si="13"/>
        <v>indie rock</v>
      </c>
      <c r="S172" s="6">
        <f t="shared" si="14"/>
        <v>42950.208333333328</v>
      </c>
      <c r="T172" s="6">
        <f t="shared" si="15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6"/>
        <v>11</v>
      </c>
      <c r="G173" t="s">
        <v>14</v>
      </c>
      <c r="H173">
        <v>5</v>
      </c>
      <c r="I173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2"/>
        <v>publishing</v>
      </c>
      <c r="R173" t="str">
        <f t="shared" si="13"/>
        <v>translations</v>
      </c>
      <c r="S173" s="6">
        <f t="shared" si="14"/>
        <v>41718.208333333336</v>
      </c>
      <c r="T173" s="6">
        <f t="shared" si="15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6"/>
        <v>83</v>
      </c>
      <c r="G174" t="s">
        <v>14</v>
      </c>
      <c r="H174">
        <v>26</v>
      </c>
      <c r="I174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2"/>
        <v>film &amp; video</v>
      </c>
      <c r="R174" t="str">
        <f t="shared" si="13"/>
        <v>documentary</v>
      </c>
      <c r="S174" s="6">
        <f t="shared" si="14"/>
        <v>41839.208333333336</v>
      </c>
      <c r="T174" s="6">
        <f t="shared" si="15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6"/>
        <v>163</v>
      </c>
      <c r="G175" t="s">
        <v>20</v>
      </c>
      <c r="H175">
        <v>1561</v>
      </c>
      <c r="I175">
        <f t="shared" si="17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2"/>
        <v>theater</v>
      </c>
      <c r="R175" t="str">
        <f t="shared" si="13"/>
        <v>plays</v>
      </c>
      <c r="S175" s="6">
        <f t="shared" si="14"/>
        <v>41412.208333333336</v>
      </c>
      <c r="T175" s="6">
        <f t="shared" si="15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6"/>
        <v>895</v>
      </c>
      <c r="G176" t="s">
        <v>20</v>
      </c>
      <c r="H176">
        <v>48</v>
      </c>
      <c r="I176">
        <f t="shared" si="17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2"/>
        <v>technology</v>
      </c>
      <c r="R176" t="str">
        <f t="shared" si="13"/>
        <v>wearables</v>
      </c>
      <c r="S176" s="6">
        <f t="shared" si="14"/>
        <v>42282.208333333328</v>
      </c>
      <c r="T176" s="6">
        <f t="shared" si="15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6"/>
        <v>26</v>
      </c>
      <c r="G177" t="s">
        <v>14</v>
      </c>
      <c r="H177">
        <v>1130</v>
      </c>
      <c r="I177">
        <f t="shared" si="17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2"/>
        <v>theater</v>
      </c>
      <c r="R177" t="str">
        <f t="shared" si="13"/>
        <v>plays</v>
      </c>
      <c r="S177" s="6">
        <f t="shared" si="14"/>
        <v>42613.208333333328</v>
      </c>
      <c r="T177" s="6">
        <f t="shared" si="15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6"/>
        <v>75</v>
      </c>
      <c r="G178" t="s">
        <v>14</v>
      </c>
      <c r="H178">
        <v>782</v>
      </c>
      <c r="I178">
        <f t="shared" si="17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2"/>
        <v>theater</v>
      </c>
      <c r="R178" t="str">
        <f t="shared" si="13"/>
        <v>plays</v>
      </c>
      <c r="S178" s="6">
        <f t="shared" si="14"/>
        <v>42616.208333333328</v>
      </c>
      <c r="T178" s="6">
        <f t="shared" si="15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6"/>
        <v>416</v>
      </c>
      <c r="G179" t="s">
        <v>20</v>
      </c>
      <c r="H179">
        <v>2739</v>
      </c>
      <c r="I179">
        <f t="shared" si="17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2"/>
        <v>theater</v>
      </c>
      <c r="R179" t="str">
        <f t="shared" si="13"/>
        <v>plays</v>
      </c>
      <c r="S179" s="6">
        <f t="shared" si="14"/>
        <v>40497.25</v>
      </c>
      <c r="T179" s="6">
        <f t="shared" si="15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6"/>
        <v>96</v>
      </c>
      <c r="G180" t="s">
        <v>14</v>
      </c>
      <c r="H180">
        <v>210</v>
      </c>
      <c r="I180">
        <f t="shared" si="17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2"/>
        <v>food</v>
      </c>
      <c r="R180" t="str">
        <f t="shared" si="13"/>
        <v>food trucks</v>
      </c>
      <c r="S180" s="6">
        <f t="shared" si="14"/>
        <v>42999.208333333328</v>
      </c>
      <c r="T180" s="6">
        <f t="shared" si="15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6"/>
        <v>358</v>
      </c>
      <c r="G181" t="s">
        <v>20</v>
      </c>
      <c r="H181">
        <v>3537</v>
      </c>
      <c r="I181">
        <f t="shared" si="17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2"/>
        <v>theater</v>
      </c>
      <c r="R181" t="str">
        <f t="shared" si="13"/>
        <v>plays</v>
      </c>
      <c r="S181" s="6">
        <f t="shared" si="14"/>
        <v>41350.208333333336</v>
      </c>
      <c r="T181" s="6">
        <f t="shared" si="15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6"/>
        <v>308</v>
      </c>
      <c r="G182" t="s">
        <v>20</v>
      </c>
      <c r="H182">
        <v>2107</v>
      </c>
      <c r="I182">
        <f t="shared" si="17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2"/>
        <v>technology</v>
      </c>
      <c r="R182" t="str">
        <f t="shared" si="13"/>
        <v>wearables</v>
      </c>
      <c r="S182" s="6">
        <f t="shared" si="14"/>
        <v>40259.208333333336</v>
      </c>
      <c r="T182" s="6">
        <f t="shared" si="15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6"/>
        <v>62</v>
      </c>
      <c r="G183" t="s">
        <v>14</v>
      </c>
      <c r="H183">
        <v>136</v>
      </c>
      <c r="I183">
        <f t="shared" si="17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2"/>
        <v>technology</v>
      </c>
      <c r="R183" t="str">
        <f t="shared" si="13"/>
        <v>web</v>
      </c>
      <c r="S183" s="6">
        <f t="shared" si="14"/>
        <v>43012.208333333328</v>
      </c>
      <c r="T183" s="6">
        <f t="shared" si="15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6"/>
        <v>722</v>
      </c>
      <c r="G184" t="s">
        <v>20</v>
      </c>
      <c r="H184">
        <v>3318</v>
      </c>
      <c r="I184">
        <f t="shared" si="17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2"/>
        <v>theater</v>
      </c>
      <c r="R184" t="str">
        <f t="shared" si="13"/>
        <v>plays</v>
      </c>
      <c r="S184" s="6">
        <f t="shared" si="14"/>
        <v>43631.208333333328</v>
      </c>
      <c r="T184" s="6">
        <f t="shared" si="15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6"/>
        <v>69</v>
      </c>
      <c r="G185" t="s">
        <v>14</v>
      </c>
      <c r="H185">
        <v>86</v>
      </c>
      <c r="I185">
        <f t="shared" si="17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2"/>
        <v>music</v>
      </c>
      <c r="R185" t="str">
        <f t="shared" si="13"/>
        <v>rock</v>
      </c>
      <c r="S185" s="6">
        <f t="shared" si="14"/>
        <v>40430.208333333336</v>
      </c>
      <c r="T185" s="6">
        <f t="shared" si="15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6"/>
        <v>293</v>
      </c>
      <c r="G186" t="s">
        <v>20</v>
      </c>
      <c r="H186">
        <v>340</v>
      </c>
      <c r="I186">
        <f t="shared" si="17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2"/>
        <v>theater</v>
      </c>
      <c r="R186" t="str">
        <f t="shared" si="13"/>
        <v>plays</v>
      </c>
      <c r="S186" s="6">
        <f t="shared" si="14"/>
        <v>43588.208333333328</v>
      </c>
      <c r="T186" s="6">
        <f t="shared" si="15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6"/>
        <v>72</v>
      </c>
      <c r="G187" t="s">
        <v>14</v>
      </c>
      <c r="H187">
        <v>19</v>
      </c>
      <c r="I187">
        <f t="shared" si="17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2"/>
        <v>film &amp; video</v>
      </c>
      <c r="R187" t="str">
        <f t="shared" si="13"/>
        <v>television</v>
      </c>
      <c r="S187" s="6">
        <f t="shared" si="14"/>
        <v>43233.208333333328</v>
      </c>
      <c r="T187" s="6">
        <f t="shared" si="15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6"/>
        <v>32</v>
      </c>
      <c r="G188" t="s">
        <v>14</v>
      </c>
      <c r="H188">
        <v>886</v>
      </c>
      <c r="I188">
        <f t="shared" si="17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2"/>
        <v>theater</v>
      </c>
      <c r="R188" t="str">
        <f t="shared" si="13"/>
        <v>plays</v>
      </c>
      <c r="S188" s="6">
        <f t="shared" si="14"/>
        <v>41782.208333333336</v>
      </c>
      <c r="T188" s="6">
        <f t="shared" si="15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6"/>
        <v>230</v>
      </c>
      <c r="G189" t="s">
        <v>20</v>
      </c>
      <c r="H189">
        <v>1442</v>
      </c>
      <c r="I189">
        <f t="shared" si="17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2"/>
        <v>film &amp; video</v>
      </c>
      <c r="R189" t="str">
        <f t="shared" si="13"/>
        <v>shorts</v>
      </c>
      <c r="S189" s="6">
        <f t="shared" si="14"/>
        <v>41328.25</v>
      </c>
      <c r="T189" s="6">
        <f t="shared" si="15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6"/>
        <v>32</v>
      </c>
      <c r="G190" t="s">
        <v>14</v>
      </c>
      <c r="H190">
        <v>35</v>
      </c>
      <c r="I190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2"/>
        <v>theater</v>
      </c>
      <c r="R190" t="str">
        <f t="shared" si="13"/>
        <v>plays</v>
      </c>
      <c r="S190" s="6">
        <f t="shared" si="14"/>
        <v>41975.25</v>
      </c>
      <c r="T190" s="6">
        <f t="shared" si="15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6"/>
        <v>24</v>
      </c>
      <c r="G191" t="s">
        <v>74</v>
      </c>
      <c r="H191">
        <v>441</v>
      </c>
      <c r="I191">
        <f t="shared" si="17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2"/>
        <v>theater</v>
      </c>
      <c r="R191" t="str">
        <f t="shared" si="13"/>
        <v>plays</v>
      </c>
      <c r="S191" s="6">
        <f t="shared" si="14"/>
        <v>42433.25</v>
      </c>
      <c r="T191" s="6">
        <f t="shared" si="15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6"/>
        <v>69</v>
      </c>
      <c r="G192" t="s">
        <v>14</v>
      </c>
      <c r="H192">
        <v>24</v>
      </c>
      <c r="I192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2"/>
        <v>theater</v>
      </c>
      <c r="R192" t="str">
        <f t="shared" si="13"/>
        <v>plays</v>
      </c>
      <c r="S192" s="6">
        <f t="shared" si="14"/>
        <v>41429.208333333336</v>
      </c>
      <c r="T192" s="6">
        <f t="shared" si="15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6"/>
        <v>38</v>
      </c>
      <c r="G193" t="s">
        <v>14</v>
      </c>
      <c r="H193">
        <v>86</v>
      </c>
      <c r="I193">
        <f t="shared" si="17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2"/>
        <v>theater</v>
      </c>
      <c r="R193" t="str">
        <f t="shared" si="13"/>
        <v>plays</v>
      </c>
      <c r="S193" s="6">
        <f t="shared" si="14"/>
        <v>43536.208333333328</v>
      </c>
      <c r="T193" s="6">
        <f t="shared" si="15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6"/>
        <v>20</v>
      </c>
      <c r="G194" t="s">
        <v>14</v>
      </c>
      <c r="H194">
        <v>243</v>
      </c>
      <c r="I194">
        <f t="shared" si="17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2"/>
        <v>music</v>
      </c>
      <c r="R194" t="str">
        <f t="shared" si="13"/>
        <v>rock</v>
      </c>
      <c r="S194" s="6">
        <f t="shared" si="14"/>
        <v>41817.208333333336</v>
      </c>
      <c r="T194" s="6">
        <f t="shared" si="15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6"/>
        <v>46</v>
      </c>
      <c r="G195" t="s">
        <v>14</v>
      </c>
      <c r="H195">
        <v>65</v>
      </c>
      <c r="I195">
        <f t="shared" si="17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18" xml:space="preserve"> IFERROR(LEFT(P195, SEARCH("/", P195 &amp; "/") -1), P195)</f>
        <v>music</v>
      </c>
      <c r="R195" t="str">
        <f t="shared" ref="R195:R258" si="19">IFERROR(MID(P195, SEARCH("/", P195 &amp; "/") + 1, LEN(P195)), "")</f>
        <v>indie rock</v>
      </c>
      <c r="S195" s="6">
        <f t="shared" ref="S195:S258" si="20">(((L195/60)/60)/24)+DATE(1970,1,1)</f>
        <v>43198.208333333328</v>
      </c>
      <c r="T195" s="6">
        <f t="shared" ref="T195:T258" si="21">(((M195/60)/60)/24)+DATE(1970,1,1)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22">ROUND((E196/D196)*100,0)</f>
        <v>123</v>
      </c>
      <c r="G196" t="s">
        <v>20</v>
      </c>
      <c r="H196">
        <v>126</v>
      </c>
      <c r="I196">
        <f t="shared" ref="I196:I259" si="23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18"/>
        <v>music</v>
      </c>
      <c r="R196" t="str">
        <f t="shared" si="19"/>
        <v>metal</v>
      </c>
      <c r="S196" s="6">
        <f t="shared" si="20"/>
        <v>42261.208333333328</v>
      </c>
      <c r="T196" s="6">
        <f t="shared" si="21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22"/>
        <v>362</v>
      </c>
      <c r="G197" t="s">
        <v>20</v>
      </c>
      <c r="H197">
        <v>524</v>
      </c>
      <c r="I197">
        <f t="shared" si="2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18"/>
        <v>music</v>
      </c>
      <c r="R197" t="str">
        <f t="shared" si="19"/>
        <v>electric music</v>
      </c>
      <c r="S197" s="6">
        <f t="shared" si="20"/>
        <v>43310.208333333328</v>
      </c>
      <c r="T197" s="6">
        <f t="shared" si="21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22"/>
        <v>63</v>
      </c>
      <c r="G198" t="s">
        <v>14</v>
      </c>
      <c r="H198">
        <v>100</v>
      </c>
      <c r="I198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18"/>
        <v>technology</v>
      </c>
      <c r="R198" t="str">
        <f t="shared" si="19"/>
        <v>wearables</v>
      </c>
      <c r="S198" s="6">
        <f t="shared" si="20"/>
        <v>42616.208333333328</v>
      </c>
      <c r="T198" s="6">
        <f t="shared" si="21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22"/>
        <v>298</v>
      </c>
      <c r="G199" t="s">
        <v>20</v>
      </c>
      <c r="H199">
        <v>1989</v>
      </c>
      <c r="I199">
        <f t="shared" si="2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18"/>
        <v>film &amp; video</v>
      </c>
      <c r="R199" t="str">
        <f t="shared" si="19"/>
        <v>drama</v>
      </c>
      <c r="S199" s="6">
        <f t="shared" si="20"/>
        <v>42909.208333333328</v>
      </c>
      <c r="T199" s="6">
        <f t="shared" si="21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22"/>
        <v>10</v>
      </c>
      <c r="G200" t="s">
        <v>14</v>
      </c>
      <c r="H200">
        <v>168</v>
      </c>
      <c r="I200">
        <f t="shared" si="2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18"/>
        <v>music</v>
      </c>
      <c r="R200" t="str">
        <f t="shared" si="19"/>
        <v>electric music</v>
      </c>
      <c r="S200" s="6">
        <f t="shared" si="20"/>
        <v>40396.208333333336</v>
      </c>
      <c r="T200" s="6">
        <f t="shared" si="21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22"/>
        <v>54</v>
      </c>
      <c r="G201" t="s">
        <v>14</v>
      </c>
      <c r="H201">
        <v>13</v>
      </c>
      <c r="I201">
        <f t="shared" si="2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18"/>
        <v>music</v>
      </c>
      <c r="R201" t="str">
        <f t="shared" si="19"/>
        <v>rock</v>
      </c>
      <c r="S201" s="6">
        <f t="shared" si="20"/>
        <v>42192.208333333328</v>
      </c>
      <c r="T201" s="6">
        <f t="shared" si="21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22"/>
        <v>2</v>
      </c>
      <c r="G202" t="s">
        <v>14</v>
      </c>
      <c r="H202">
        <v>1</v>
      </c>
      <c r="I202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18"/>
        <v>theater</v>
      </c>
      <c r="R202" t="str">
        <f t="shared" si="19"/>
        <v>plays</v>
      </c>
      <c r="S202" s="6">
        <f t="shared" si="20"/>
        <v>40262.208333333336</v>
      </c>
      <c r="T202" s="6">
        <f t="shared" si="21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22"/>
        <v>681</v>
      </c>
      <c r="G203" t="s">
        <v>20</v>
      </c>
      <c r="H203">
        <v>157</v>
      </c>
      <c r="I203">
        <f t="shared" si="2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18"/>
        <v>technology</v>
      </c>
      <c r="R203" t="str">
        <f t="shared" si="19"/>
        <v>web</v>
      </c>
      <c r="S203" s="6">
        <f t="shared" si="20"/>
        <v>41845.208333333336</v>
      </c>
      <c r="T203" s="6">
        <f t="shared" si="21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22"/>
        <v>79</v>
      </c>
      <c r="G204" t="s">
        <v>74</v>
      </c>
      <c r="H204">
        <v>82</v>
      </c>
      <c r="I204">
        <f t="shared" si="2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18"/>
        <v>food</v>
      </c>
      <c r="R204" t="str">
        <f t="shared" si="19"/>
        <v>food trucks</v>
      </c>
      <c r="S204" s="6">
        <f t="shared" si="20"/>
        <v>40818.208333333336</v>
      </c>
      <c r="T204" s="6">
        <f t="shared" si="21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22"/>
        <v>134</v>
      </c>
      <c r="G205" t="s">
        <v>20</v>
      </c>
      <c r="H205">
        <v>4498</v>
      </c>
      <c r="I205">
        <f t="shared" si="2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18"/>
        <v>theater</v>
      </c>
      <c r="R205" t="str">
        <f t="shared" si="19"/>
        <v>plays</v>
      </c>
      <c r="S205" s="6">
        <f t="shared" si="20"/>
        <v>42752.25</v>
      </c>
      <c r="T205" s="6">
        <f t="shared" si="21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22"/>
        <v>3</v>
      </c>
      <c r="G206" t="s">
        <v>14</v>
      </c>
      <c r="H206">
        <v>40</v>
      </c>
      <c r="I206">
        <f t="shared" si="2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18"/>
        <v>music</v>
      </c>
      <c r="R206" t="str">
        <f t="shared" si="19"/>
        <v>jazz</v>
      </c>
      <c r="S206" s="6">
        <f t="shared" si="20"/>
        <v>40636.208333333336</v>
      </c>
      <c r="T206" s="6">
        <f t="shared" si="21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22"/>
        <v>432</v>
      </c>
      <c r="G207" t="s">
        <v>20</v>
      </c>
      <c r="H207">
        <v>80</v>
      </c>
      <c r="I207">
        <f t="shared" si="2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18"/>
        <v>theater</v>
      </c>
      <c r="R207" t="str">
        <f t="shared" si="19"/>
        <v>plays</v>
      </c>
      <c r="S207" s="6">
        <f t="shared" si="20"/>
        <v>43390.208333333328</v>
      </c>
      <c r="T207" s="6">
        <f t="shared" si="21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22"/>
        <v>39</v>
      </c>
      <c r="G208" t="s">
        <v>74</v>
      </c>
      <c r="H208">
        <v>57</v>
      </c>
      <c r="I208">
        <f t="shared" si="2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18"/>
        <v>publishing</v>
      </c>
      <c r="R208" t="str">
        <f t="shared" si="19"/>
        <v>fiction</v>
      </c>
      <c r="S208" s="6">
        <f t="shared" si="20"/>
        <v>40236.25</v>
      </c>
      <c r="T208" s="6">
        <f t="shared" si="21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22"/>
        <v>426</v>
      </c>
      <c r="G209" t="s">
        <v>20</v>
      </c>
      <c r="H209">
        <v>43</v>
      </c>
      <c r="I209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18"/>
        <v>music</v>
      </c>
      <c r="R209" t="str">
        <f t="shared" si="19"/>
        <v>rock</v>
      </c>
      <c r="S209" s="6">
        <f t="shared" si="20"/>
        <v>43340.208333333328</v>
      </c>
      <c r="T209" s="6">
        <f t="shared" si="21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22"/>
        <v>101</v>
      </c>
      <c r="G210" t="s">
        <v>20</v>
      </c>
      <c r="H210">
        <v>2053</v>
      </c>
      <c r="I210">
        <f t="shared" si="2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18"/>
        <v>film &amp; video</v>
      </c>
      <c r="R210" t="str">
        <f t="shared" si="19"/>
        <v>documentary</v>
      </c>
      <c r="S210" s="6">
        <f t="shared" si="20"/>
        <v>43048.25</v>
      </c>
      <c r="T210" s="6">
        <f t="shared" si="21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22"/>
        <v>21</v>
      </c>
      <c r="G211" t="s">
        <v>47</v>
      </c>
      <c r="H211">
        <v>808</v>
      </c>
      <c r="I211">
        <f t="shared" si="2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18"/>
        <v>film &amp; video</v>
      </c>
      <c r="R211" t="str">
        <f t="shared" si="19"/>
        <v>documentary</v>
      </c>
      <c r="S211" s="6">
        <f t="shared" si="20"/>
        <v>42496.208333333328</v>
      </c>
      <c r="T211" s="6">
        <f t="shared" si="21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22"/>
        <v>67</v>
      </c>
      <c r="G212" t="s">
        <v>14</v>
      </c>
      <c r="H212">
        <v>226</v>
      </c>
      <c r="I212">
        <f t="shared" si="2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18"/>
        <v>film &amp; video</v>
      </c>
      <c r="R212" t="str">
        <f t="shared" si="19"/>
        <v>science fiction</v>
      </c>
      <c r="S212" s="6">
        <f t="shared" si="20"/>
        <v>42797.25</v>
      </c>
      <c r="T212" s="6">
        <f t="shared" si="21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22"/>
        <v>95</v>
      </c>
      <c r="G213" t="s">
        <v>14</v>
      </c>
      <c r="H213">
        <v>1625</v>
      </c>
      <c r="I213">
        <f t="shared" si="2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18"/>
        <v>theater</v>
      </c>
      <c r="R213" t="str">
        <f t="shared" si="19"/>
        <v>plays</v>
      </c>
      <c r="S213" s="6">
        <f t="shared" si="20"/>
        <v>41513.208333333336</v>
      </c>
      <c r="T213" s="6">
        <f t="shared" si="21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22"/>
        <v>152</v>
      </c>
      <c r="G214" t="s">
        <v>20</v>
      </c>
      <c r="H214">
        <v>168</v>
      </c>
      <c r="I214">
        <f t="shared" si="2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18"/>
        <v>theater</v>
      </c>
      <c r="R214" t="str">
        <f t="shared" si="19"/>
        <v>plays</v>
      </c>
      <c r="S214" s="6">
        <f t="shared" si="20"/>
        <v>43814.25</v>
      </c>
      <c r="T214" s="6">
        <f t="shared" si="21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22"/>
        <v>195</v>
      </c>
      <c r="G215" t="s">
        <v>20</v>
      </c>
      <c r="H215">
        <v>4289</v>
      </c>
      <c r="I215">
        <f t="shared" si="2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18"/>
        <v>music</v>
      </c>
      <c r="R215" t="str">
        <f t="shared" si="19"/>
        <v>indie rock</v>
      </c>
      <c r="S215" s="6">
        <f t="shared" si="20"/>
        <v>40488.208333333336</v>
      </c>
      <c r="T215" s="6">
        <f t="shared" si="21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22"/>
        <v>1023</v>
      </c>
      <c r="G216" t="s">
        <v>20</v>
      </c>
      <c r="H216">
        <v>165</v>
      </c>
      <c r="I216">
        <f t="shared" si="2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18"/>
        <v>music</v>
      </c>
      <c r="R216" t="str">
        <f t="shared" si="19"/>
        <v>rock</v>
      </c>
      <c r="S216" s="6">
        <f t="shared" si="20"/>
        <v>40409.208333333336</v>
      </c>
      <c r="T216" s="6">
        <f t="shared" si="21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22"/>
        <v>4</v>
      </c>
      <c r="G217" t="s">
        <v>14</v>
      </c>
      <c r="H217">
        <v>143</v>
      </c>
      <c r="I217">
        <f t="shared" si="2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18"/>
        <v>theater</v>
      </c>
      <c r="R217" t="str">
        <f t="shared" si="19"/>
        <v>plays</v>
      </c>
      <c r="S217" s="6">
        <f t="shared" si="20"/>
        <v>43509.25</v>
      </c>
      <c r="T217" s="6">
        <f t="shared" si="21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22"/>
        <v>155</v>
      </c>
      <c r="G218" t="s">
        <v>20</v>
      </c>
      <c r="H218">
        <v>1815</v>
      </c>
      <c r="I218">
        <f t="shared" si="2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18"/>
        <v>theater</v>
      </c>
      <c r="R218" t="str">
        <f t="shared" si="19"/>
        <v>plays</v>
      </c>
      <c r="S218" s="6">
        <f t="shared" si="20"/>
        <v>40869.25</v>
      </c>
      <c r="T218" s="6">
        <f t="shared" si="21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22"/>
        <v>45</v>
      </c>
      <c r="G219" t="s">
        <v>14</v>
      </c>
      <c r="H219">
        <v>934</v>
      </c>
      <c r="I219">
        <f t="shared" si="2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18"/>
        <v>film &amp; video</v>
      </c>
      <c r="R219" t="str">
        <f t="shared" si="19"/>
        <v>science fiction</v>
      </c>
      <c r="S219" s="6">
        <f t="shared" si="20"/>
        <v>43583.208333333328</v>
      </c>
      <c r="T219" s="6">
        <f t="shared" si="21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22"/>
        <v>216</v>
      </c>
      <c r="G220" t="s">
        <v>20</v>
      </c>
      <c r="H220">
        <v>397</v>
      </c>
      <c r="I220">
        <f t="shared" si="2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18"/>
        <v>film &amp; video</v>
      </c>
      <c r="R220" t="str">
        <f t="shared" si="19"/>
        <v>shorts</v>
      </c>
      <c r="S220" s="6">
        <f t="shared" si="20"/>
        <v>40858.25</v>
      </c>
      <c r="T220" s="6">
        <f t="shared" si="21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22"/>
        <v>332</v>
      </c>
      <c r="G221" t="s">
        <v>20</v>
      </c>
      <c r="H221">
        <v>1539</v>
      </c>
      <c r="I221">
        <f t="shared" si="2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18"/>
        <v>film &amp; video</v>
      </c>
      <c r="R221" t="str">
        <f t="shared" si="19"/>
        <v>animation</v>
      </c>
      <c r="S221" s="6">
        <f t="shared" si="20"/>
        <v>41137.208333333336</v>
      </c>
      <c r="T221" s="6">
        <f t="shared" si="21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22"/>
        <v>8</v>
      </c>
      <c r="G222" t="s">
        <v>14</v>
      </c>
      <c r="H222">
        <v>17</v>
      </c>
      <c r="I222">
        <f t="shared" si="2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18"/>
        <v>theater</v>
      </c>
      <c r="R222" t="str">
        <f t="shared" si="19"/>
        <v>plays</v>
      </c>
      <c r="S222" s="6">
        <f t="shared" si="20"/>
        <v>40725.208333333336</v>
      </c>
      <c r="T222" s="6">
        <f t="shared" si="21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22"/>
        <v>99</v>
      </c>
      <c r="G223" t="s">
        <v>14</v>
      </c>
      <c r="H223">
        <v>2179</v>
      </c>
      <c r="I223">
        <f t="shared" si="2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18"/>
        <v>food</v>
      </c>
      <c r="R223" t="str">
        <f t="shared" si="19"/>
        <v>food trucks</v>
      </c>
      <c r="S223" s="6">
        <f t="shared" si="20"/>
        <v>41081.208333333336</v>
      </c>
      <c r="T223" s="6">
        <f t="shared" si="21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22"/>
        <v>138</v>
      </c>
      <c r="G224" t="s">
        <v>20</v>
      </c>
      <c r="H224">
        <v>138</v>
      </c>
      <c r="I224">
        <f t="shared" si="2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18"/>
        <v>photography</v>
      </c>
      <c r="R224" t="str">
        <f t="shared" si="19"/>
        <v>photography books</v>
      </c>
      <c r="S224" s="6">
        <f t="shared" si="20"/>
        <v>41914.208333333336</v>
      </c>
      <c r="T224" s="6">
        <f t="shared" si="21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22"/>
        <v>94</v>
      </c>
      <c r="G225" t="s">
        <v>14</v>
      </c>
      <c r="H225">
        <v>931</v>
      </c>
      <c r="I225">
        <f t="shared" si="2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18"/>
        <v>theater</v>
      </c>
      <c r="R225" t="str">
        <f t="shared" si="19"/>
        <v>plays</v>
      </c>
      <c r="S225" s="6">
        <f t="shared" si="20"/>
        <v>42445.208333333328</v>
      </c>
      <c r="T225" s="6">
        <f t="shared" si="21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22"/>
        <v>404</v>
      </c>
      <c r="G226" t="s">
        <v>20</v>
      </c>
      <c r="H226">
        <v>3594</v>
      </c>
      <c r="I226">
        <f t="shared" si="2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18"/>
        <v>film &amp; video</v>
      </c>
      <c r="R226" t="str">
        <f t="shared" si="19"/>
        <v>science fiction</v>
      </c>
      <c r="S226" s="6">
        <f t="shared" si="20"/>
        <v>41906.208333333336</v>
      </c>
      <c r="T226" s="6">
        <f t="shared" si="21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22"/>
        <v>260</v>
      </c>
      <c r="G227" t="s">
        <v>20</v>
      </c>
      <c r="H227">
        <v>5880</v>
      </c>
      <c r="I227">
        <f t="shared" si="2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18"/>
        <v>music</v>
      </c>
      <c r="R227" t="str">
        <f t="shared" si="19"/>
        <v>rock</v>
      </c>
      <c r="S227" s="6">
        <f t="shared" si="20"/>
        <v>41762.208333333336</v>
      </c>
      <c r="T227" s="6">
        <f t="shared" si="21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22"/>
        <v>367</v>
      </c>
      <c r="G228" t="s">
        <v>20</v>
      </c>
      <c r="H228">
        <v>112</v>
      </c>
      <c r="I228">
        <f t="shared" si="2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18"/>
        <v>photography</v>
      </c>
      <c r="R228" t="str">
        <f t="shared" si="19"/>
        <v>photography books</v>
      </c>
      <c r="S228" s="6">
        <f t="shared" si="20"/>
        <v>40276.208333333336</v>
      </c>
      <c r="T228" s="6">
        <f t="shared" si="21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22"/>
        <v>169</v>
      </c>
      <c r="G229" t="s">
        <v>20</v>
      </c>
      <c r="H229">
        <v>943</v>
      </c>
      <c r="I229">
        <f t="shared" si="2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18"/>
        <v>games</v>
      </c>
      <c r="R229" t="str">
        <f t="shared" si="19"/>
        <v>mobile games</v>
      </c>
      <c r="S229" s="6">
        <f t="shared" si="20"/>
        <v>42139.208333333328</v>
      </c>
      <c r="T229" s="6">
        <f t="shared" si="21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22"/>
        <v>120</v>
      </c>
      <c r="G230" t="s">
        <v>20</v>
      </c>
      <c r="H230">
        <v>2468</v>
      </c>
      <c r="I230">
        <f t="shared" si="2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18"/>
        <v>film &amp; video</v>
      </c>
      <c r="R230" t="str">
        <f t="shared" si="19"/>
        <v>animation</v>
      </c>
      <c r="S230" s="6">
        <f t="shared" si="20"/>
        <v>42613.208333333328</v>
      </c>
      <c r="T230" s="6">
        <f t="shared" si="21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22"/>
        <v>194</v>
      </c>
      <c r="G231" t="s">
        <v>20</v>
      </c>
      <c r="H231">
        <v>2551</v>
      </c>
      <c r="I231">
        <f t="shared" si="2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18"/>
        <v>games</v>
      </c>
      <c r="R231" t="str">
        <f t="shared" si="19"/>
        <v>mobile games</v>
      </c>
      <c r="S231" s="6">
        <f t="shared" si="20"/>
        <v>42887.208333333328</v>
      </c>
      <c r="T231" s="6">
        <f t="shared" si="21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22"/>
        <v>420</v>
      </c>
      <c r="G232" t="s">
        <v>20</v>
      </c>
      <c r="H232">
        <v>101</v>
      </c>
      <c r="I232">
        <f t="shared" si="2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18"/>
        <v>games</v>
      </c>
      <c r="R232" t="str">
        <f t="shared" si="19"/>
        <v>video games</v>
      </c>
      <c r="S232" s="6">
        <f t="shared" si="20"/>
        <v>43805.25</v>
      </c>
      <c r="T232" s="6">
        <f t="shared" si="21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22"/>
        <v>77</v>
      </c>
      <c r="G233" t="s">
        <v>74</v>
      </c>
      <c r="H233">
        <v>67</v>
      </c>
      <c r="I233">
        <f t="shared" si="2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18"/>
        <v>theater</v>
      </c>
      <c r="R233" t="str">
        <f t="shared" si="19"/>
        <v>plays</v>
      </c>
      <c r="S233" s="6">
        <f t="shared" si="20"/>
        <v>41415.208333333336</v>
      </c>
      <c r="T233" s="6">
        <f t="shared" si="21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22"/>
        <v>171</v>
      </c>
      <c r="G234" t="s">
        <v>20</v>
      </c>
      <c r="H234">
        <v>92</v>
      </c>
      <c r="I234">
        <f t="shared" si="2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18"/>
        <v>theater</v>
      </c>
      <c r="R234" t="str">
        <f t="shared" si="19"/>
        <v>plays</v>
      </c>
      <c r="S234" s="6">
        <f t="shared" si="20"/>
        <v>42576.208333333328</v>
      </c>
      <c r="T234" s="6">
        <f t="shared" si="21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22"/>
        <v>158</v>
      </c>
      <c r="G235" t="s">
        <v>20</v>
      </c>
      <c r="H235">
        <v>62</v>
      </c>
      <c r="I235">
        <f t="shared" si="2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18"/>
        <v>film &amp; video</v>
      </c>
      <c r="R235" t="str">
        <f t="shared" si="19"/>
        <v>animation</v>
      </c>
      <c r="S235" s="6">
        <f t="shared" si="20"/>
        <v>40706.208333333336</v>
      </c>
      <c r="T235" s="6">
        <f t="shared" si="21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22"/>
        <v>109</v>
      </c>
      <c r="G236" t="s">
        <v>20</v>
      </c>
      <c r="H236">
        <v>149</v>
      </c>
      <c r="I236">
        <f t="shared" si="2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18"/>
        <v>games</v>
      </c>
      <c r="R236" t="str">
        <f t="shared" si="19"/>
        <v>video games</v>
      </c>
      <c r="S236" s="6">
        <f t="shared" si="20"/>
        <v>42969.208333333328</v>
      </c>
      <c r="T236" s="6">
        <f t="shared" si="21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22"/>
        <v>42</v>
      </c>
      <c r="G237" t="s">
        <v>14</v>
      </c>
      <c r="H237">
        <v>92</v>
      </c>
      <c r="I237">
        <f t="shared" si="2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18"/>
        <v>film &amp; video</v>
      </c>
      <c r="R237" t="str">
        <f t="shared" si="19"/>
        <v>animation</v>
      </c>
      <c r="S237" s="6">
        <f t="shared" si="20"/>
        <v>42779.25</v>
      </c>
      <c r="T237" s="6">
        <f t="shared" si="21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22"/>
        <v>11</v>
      </c>
      <c r="G238" t="s">
        <v>14</v>
      </c>
      <c r="H238">
        <v>57</v>
      </c>
      <c r="I238">
        <f t="shared" si="2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18"/>
        <v>music</v>
      </c>
      <c r="R238" t="str">
        <f t="shared" si="19"/>
        <v>rock</v>
      </c>
      <c r="S238" s="6">
        <f t="shared" si="20"/>
        <v>43641.208333333328</v>
      </c>
      <c r="T238" s="6">
        <f t="shared" si="21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22"/>
        <v>159</v>
      </c>
      <c r="G239" t="s">
        <v>20</v>
      </c>
      <c r="H239">
        <v>329</v>
      </c>
      <c r="I239">
        <f t="shared" si="2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18"/>
        <v>film &amp; video</v>
      </c>
      <c r="R239" t="str">
        <f t="shared" si="19"/>
        <v>animation</v>
      </c>
      <c r="S239" s="6">
        <f t="shared" si="20"/>
        <v>41754.208333333336</v>
      </c>
      <c r="T239" s="6">
        <f t="shared" si="21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22"/>
        <v>422</v>
      </c>
      <c r="G240" t="s">
        <v>20</v>
      </c>
      <c r="H240">
        <v>97</v>
      </c>
      <c r="I240">
        <f t="shared" si="2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18"/>
        <v>theater</v>
      </c>
      <c r="R240" t="str">
        <f t="shared" si="19"/>
        <v>plays</v>
      </c>
      <c r="S240" s="6">
        <f t="shared" si="20"/>
        <v>43083.25</v>
      </c>
      <c r="T240" s="6">
        <f t="shared" si="21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22"/>
        <v>98</v>
      </c>
      <c r="G241" t="s">
        <v>14</v>
      </c>
      <c r="H241">
        <v>41</v>
      </c>
      <c r="I241">
        <f t="shared" si="2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18"/>
        <v>technology</v>
      </c>
      <c r="R241" t="str">
        <f t="shared" si="19"/>
        <v>wearables</v>
      </c>
      <c r="S241" s="6">
        <f t="shared" si="20"/>
        <v>42245.208333333328</v>
      </c>
      <c r="T241" s="6">
        <f t="shared" si="21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22"/>
        <v>419</v>
      </c>
      <c r="G242" t="s">
        <v>20</v>
      </c>
      <c r="H242">
        <v>1784</v>
      </c>
      <c r="I242">
        <f t="shared" si="2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18"/>
        <v>theater</v>
      </c>
      <c r="R242" t="str">
        <f t="shared" si="19"/>
        <v>plays</v>
      </c>
      <c r="S242" s="6">
        <f t="shared" si="20"/>
        <v>40396.208333333336</v>
      </c>
      <c r="T242" s="6">
        <f t="shared" si="21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22"/>
        <v>102</v>
      </c>
      <c r="G243" t="s">
        <v>20</v>
      </c>
      <c r="H243">
        <v>1684</v>
      </c>
      <c r="I243">
        <f t="shared" si="2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18"/>
        <v>publishing</v>
      </c>
      <c r="R243" t="str">
        <f t="shared" si="19"/>
        <v>nonfiction</v>
      </c>
      <c r="S243" s="6">
        <f t="shared" si="20"/>
        <v>41742.208333333336</v>
      </c>
      <c r="T243" s="6">
        <f t="shared" si="21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22"/>
        <v>128</v>
      </c>
      <c r="G244" t="s">
        <v>20</v>
      </c>
      <c r="H244">
        <v>250</v>
      </c>
      <c r="I244">
        <f t="shared" si="2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18"/>
        <v>music</v>
      </c>
      <c r="R244" t="str">
        <f t="shared" si="19"/>
        <v>rock</v>
      </c>
      <c r="S244" s="6">
        <f t="shared" si="20"/>
        <v>42865.208333333328</v>
      </c>
      <c r="T244" s="6">
        <f t="shared" si="21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22"/>
        <v>445</v>
      </c>
      <c r="G245" t="s">
        <v>20</v>
      </c>
      <c r="H245">
        <v>238</v>
      </c>
      <c r="I245">
        <f t="shared" si="2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18"/>
        <v>theater</v>
      </c>
      <c r="R245" t="str">
        <f t="shared" si="19"/>
        <v>plays</v>
      </c>
      <c r="S245" s="6">
        <f t="shared" si="20"/>
        <v>43163.25</v>
      </c>
      <c r="T245" s="6">
        <f t="shared" si="21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22"/>
        <v>570</v>
      </c>
      <c r="G246" t="s">
        <v>20</v>
      </c>
      <c r="H246">
        <v>53</v>
      </c>
      <c r="I246">
        <f t="shared" si="2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18"/>
        <v>theater</v>
      </c>
      <c r="R246" t="str">
        <f t="shared" si="19"/>
        <v>plays</v>
      </c>
      <c r="S246" s="6">
        <f t="shared" si="20"/>
        <v>41834.208333333336</v>
      </c>
      <c r="T246" s="6">
        <f t="shared" si="21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22"/>
        <v>509</v>
      </c>
      <c r="G247" t="s">
        <v>20</v>
      </c>
      <c r="H247">
        <v>214</v>
      </c>
      <c r="I247">
        <f t="shared" si="2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18"/>
        <v>theater</v>
      </c>
      <c r="R247" t="str">
        <f t="shared" si="19"/>
        <v>plays</v>
      </c>
      <c r="S247" s="6">
        <f t="shared" si="20"/>
        <v>41736.208333333336</v>
      </c>
      <c r="T247" s="6">
        <f t="shared" si="21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22"/>
        <v>326</v>
      </c>
      <c r="G248" t="s">
        <v>20</v>
      </c>
      <c r="H248">
        <v>222</v>
      </c>
      <c r="I248">
        <f t="shared" si="2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18"/>
        <v>technology</v>
      </c>
      <c r="R248" t="str">
        <f t="shared" si="19"/>
        <v>web</v>
      </c>
      <c r="S248" s="6">
        <f t="shared" si="20"/>
        <v>41491.208333333336</v>
      </c>
      <c r="T248" s="6">
        <f t="shared" si="21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22"/>
        <v>933</v>
      </c>
      <c r="G249" t="s">
        <v>20</v>
      </c>
      <c r="H249">
        <v>1884</v>
      </c>
      <c r="I249">
        <f t="shared" si="2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18"/>
        <v>publishing</v>
      </c>
      <c r="R249" t="str">
        <f t="shared" si="19"/>
        <v>fiction</v>
      </c>
      <c r="S249" s="6">
        <f t="shared" si="20"/>
        <v>42726.25</v>
      </c>
      <c r="T249" s="6">
        <f t="shared" si="21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22"/>
        <v>211</v>
      </c>
      <c r="G250" t="s">
        <v>20</v>
      </c>
      <c r="H250">
        <v>218</v>
      </c>
      <c r="I250">
        <f t="shared" si="2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18"/>
        <v>games</v>
      </c>
      <c r="R250" t="str">
        <f t="shared" si="19"/>
        <v>mobile games</v>
      </c>
      <c r="S250" s="6">
        <f t="shared" si="20"/>
        <v>42004.25</v>
      </c>
      <c r="T250" s="6">
        <f t="shared" si="21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22"/>
        <v>273</v>
      </c>
      <c r="G251" t="s">
        <v>20</v>
      </c>
      <c r="H251">
        <v>6465</v>
      </c>
      <c r="I251">
        <f t="shared" si="2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18"/>
        <v>publishing</v>
      </c>
      <c r="R251" t="str">
        <f t="shared" si="19"/>
        <v>translations</v>
      </c>
      <c r="S251" s="6">
        <f t="shared" si="20"/>
        <v>42006.25</v>
      </c>
      <c r="T251" s="6">
        <f t="shared" si="21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22"/>
        <v>3</v>
      </c>
      <c r="G252" t="s">
        <v>14</v>
      </c>
      <c r="H252">
        <v>1</v>
      </c>
      <c r="I252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18"/>
        <v>music</v>
      </c>
      <c r="R252" t="str">
        <f t="shared" si="19"/>
        <v>rock</v>
      </c>
      <c r="S252" s="6">
        <f t="shared" si="20"/>
        <v>40203.25</v>
      </c>
      <c r="T252" s="6">
        <f t="shared" si="21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22"/>
        <v>54</v>
      </c>
      <c r="G253" t="s">
        <v>14</v>
      </c>
      <c r="H253">
        <v>101</v>
      </c>
      <c r="I253">
        <f t="shared" si="2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18"/>
        <v>theater</v>
      </c>
      <c r="R253" t="str">
        <f t="shared" si="19"/>
        <v>plays</v>
      </c>
      <c r="S253" s="6">
        <f t="shared" si="20"/>
        <v>41252.25</v>
      </c>
      <c r="T253" s="6">
        <f t="shared" si="21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22"/>
        <v>626</v>
      </c>
      <c r="G254" t="s">
        <v>20</v>
      </c>
      <c r="H254">
        <v>59</v>
      </c>
      <c r="I254">
        <f t="shared" si="2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18"/>
        <v>theater</v>
      </c>
      <c r="R254" t="str">
        <f t="shared" si="19"/>
        <v>plays</v>
      </c>
      <c r="S254" s="6">
        <f t="shared" si="20"/>
        <v>41572.208333333336</v>
      </c>
      <c r="T254" s="6">
        <f t="shared" si="21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22"/>
        <v>89</v>
      </c>
      <c r="G255" t="s">
        <v>14</v>
      </c>
      <c r="H255">
        <v>1335</v>
      </c>
      <c r="I255">
        <f t="shared" si="2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18"/>
        <v>film &amp; video</v>
      </c>
      <c r="R255" t="str">
        <f t="shared" si="19"/>
        <v>drama</v>
      </c>
      <c r="S255" s="6">
        <f t="shared" si="20"/>
        <v>40641.208333333336</v>
      </c>
      <c r="T255" s="6">
        <f t="shared" si="21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22"/>
        <v>185</v>
      </c>
      <c r="G256" t="s">
        <v>20</v>
      </c>
      <c r="H256">
        <v>88</v>
      </c>
      <c r="I256">
        <f t="shared" si="2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18"/>
        <v>publishing</v>
      </c>
      <c r="R256" t="str">
        <f t="shared" si="19"/>
        <v>nonfiction</v>
      </c>
      <c r="S256" s="6">
        <f t="shared" si="20"/>
        <v>42787.25</v>
      </c>
      <c r="T256" s="6">
        <f t="shared" si="21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22"/>
        <v>120</v>
      </c>
      <c r="G257" t="s">
        <v>20</v>
      </c>
      <c r="H257">
        <v>1697</v>
      </c>
      <c r="I257">
        <f t="shared" si="2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18"/>
        <v>music</v>
      </c>
      <c r="R257" t="str">
        <f t="shared" si="19"/>
        <v>rock</v>
      </c>
      <c r="S257" s="6">
        <f t="shared" si="20"/>
        <v>40590.25</v>
      </c>
      <c r="T257" s="6">
        <f t="shared" si="21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22"/>
        <v>23</v>
      </c>
      <c r="G258" t="s">
        <v>14</v>
      </c>
      <c r="H258">
        <v>15</v>
      </c>
      <c r="I258">
        <f t="shared" si="2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18"/>
        <v>music</v>
      </c>
      <c r="R258" t="str">
        <f t="shared" si="19"/>
        <v>rock</v>
      </c>
      <c r="S258" s="6">
        <f t="shared" si="20"/>
        <v>42393.25</v>
      </c>
      <c r="T258" s="6">
        <f t="shared" si="21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22"/>
        <v>146</v>
      </c>
      <c r="G259" t="s">
        <v>20</v>
      </c>
      <c r="H259">
        <v>92</v>
      </c>
      <c r="I259">
        <f t="shared" si="23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4" xml:space="preserve"> IFERROR(LEFT(P259, SEARCH("/", P259 &amp; "/") -1), P259)</f>
        <v>theater</v>
      </c>
      <c r="R259" t="str">
        <f t="shared" ref="R259:R322" si="25">IFERROR(MID(P259, SEARCH("/", P259 &amp; "/") + 1, LEN(P259)), "")</f>
        <v>plays</v>
      </c>
      <c r="S259" s="6">
        <f t="shared" ref="S259:S322" si="26">(((L259/60)/60)/24)+DATE(1970,1,1)</f>
        <v>41338.25</v>
      </c>
      <c r="T259" s="6">
        <f t="shared" ref="T259:T322" si="27">(((M259/60)/60)/24)+DATE(1970,1,1)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28">ROUND((E260/D260)*100,0)</f>
        <v>268</v>
      </c>
      <c r="G260" t="s">
        <v>20</v>
      </c>
      <c r="H260">
        <v>186</v>
      </c>
      <c r="I260">
        <f t="shared" ref="I260:I323" si="29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4"/>
        <v>theater</v>
      </c>
      <c r="R260" t="str">
        <f t="shared" si="25"/>
        <v>plays</v>
      </c>
      <c r="S260" s="6">
        <f t="shared" si="26"/>
        <v>42712.25</v>
      </c>
      <c r="T260" s="6">
        <f t="shared" si="27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8"/>
        <v>598</v>
      </c>
      <c r="G261" t="s">
        <v>20</v>
      </c>
      <c r="H261">
        <v>138</v>
      </c>
      <c r="I261">
        <f t="shared" si="2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4"/>
        <v>photography</v>
      </c>
      <c r="R261" t="str">
        <f t="shared" si="25"/>
        <v>photography books</v>
      </c>
      <c r="S261" s="6">
        <f t="shared" si="26"/>
        <v>41251.25</v>
      </c>
      <c r="T261" s="6">
        <f t="shared" si="27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8"/>
        <v>158</v>
      </c>
      <c r="G262" t="s">
        <v>20</v>
      </c>
      <c r="H262">
        <v>261</v>
      </c>
      <c r="I262">
        <f t="shared" si="2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4"/>
        <v>music</v>
      </c>
      <c r="R262" t="str">
        <f t="shared" si="25"/>
        <v>rock</v>
      </c>
      <c r="S262" s="6">
        <f t="shared" si="26"/>
        <v>41180.208333333336</v>
      </c>
      <c r="T262" s="6">
        <f t="shared" si="27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8"/>
        <v>31</v>
      </c>
      <c r="G263" t="s">
        <v>14</v>
      </c>
      <c r="H263">
        <v>454</v>
      </c>
      <c r="I263">
        <f t="shared" si="2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4"/>
        <v>music</v>
      </c>
      <c r="R263" t="str">
        <f t="shared" si="25"/>
        <v>rock</v>
      </c>
      <c r="S263" s="6">
        <f t="shared" si="26"/>
        <v>40415.208333333336</v>
      </c>
      <c r="T263" s="6">
        <f t="shared" si="27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8"/>
        <v>313</v>
      </c>
      <c r="G264" t="s">
        <v>20</v>
      </c>
      <c r="H264">
        <v>107</v>
      </c>
      <c r="I264">
        <f t="shared" si="2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4"/>
        <v>music</v>
      </c>
      <c r="R264" t="str">
        <f t="shared" si="25"/>
        <v>indie rock</v>
      </c>
      <c r="S264" s="6">
        <f t="shared" si="26"/>
        <v>40638.208333333336</v>
      </c>
      <c r="T264" s="6">
        <f t="shared" si="27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8"/>
        <v>371</v>
      </c>
      <c r="G265" t="s">
        <v>20</v>
      </c>
      <c r="H265">
        <v>199</v>
      </c>
      <c r="I265">
        <f t="shared" si="2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4"/>
        <v>photography</v>
      </c>
      <c r="R265" t="str">
        <f t="shared" si="25"/>
        <v>photography books</v>
      </c>
      <c r="S265" s="6">
        <f t="shared" si="26"/>
        <v>40187.25</v>
      </c>
      <c r="T265" s="6">
        <f t="shared" si="27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8"/>
        <v>363</v>
      </c>
      <c r="G266" t="s">
        <v>20</v>
      </c>
      <c r="H266">
        <v>5512</v>
      </c>
      <c r="I266">
        <f t="shared" si="2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4"/>
        <v>theater</v>
      </c>
      <c r="R266" t="str">
        <f t="shared" si="25"/>
        <v>plays</v>
      </c>
      <c r="S266" s="6">
        <f t="shared" si="26"/>
        <v>41317.25</v>
      </c>
      <c r="T266" s="6">
        <f t="shared" si="27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8"/>
        <v>123</v>
      </c>
      <c r="G267" t="s">
        <v>20</v>
      </c>
      <c r="H267">
        <v>86</v>
      </c>
      <c r="I267">
        <f t="shared" si="2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4"/>
        <v>theater</v>
      </c>
      <c r="R267" t="str">
        <f t="shared" si="25"/>
        <v>plays</v>
      </c>
      <c r="S267" s="6">
        <f t="shared" si="26"/>
        <v>42372.25</v>
      </c>
      <c r="T267" s="6">
        <f t="shared" si="27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8"/>
        <v>77</v>
      </c>
      <c r="G268" t="s">
        <v>14</v>
      </c>
      <c r="H268">
        <v>3182</v>
      </c>
      <c r="I268">
        <f t="shared" si="2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4"/>
        <v>music</v>
      </c>
      <c r="R268" t="str">
        <f t="shared" si="25"/>
        <v>jazz</v>
      </c>
      <c r="S268" s="6">
        <f t="shared" si="26"/>
        <v>41950.25</v>
      </c>
      <c r="T268" s="6">
        <f t="shared" si="27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8"/>
        <v>234</v>
      </c>
      <c r="G269" t="s">
        <v>20</v>
      </c>
      <c r="H269">
        <v>2768</v>
      </c>
      <c r="I269">
        <f t="shared" si="2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4"/>
        <v>theater</v>
      </c>
      <c r="R269" t="str">
        <f t="shared" si="25"/>
        <v>plays</v>
      </c>
      <c r="S269" s="6">
        <f t="shared" si="26"/>
        <v>41206.208333333336</v>
      </c>
      <c r="T269" s="6">
        <f t="shared" si="27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8"/>
        <v>181</v>
      </c>
      <c r="G270" t="s">
        <v>20</v>
      </c>
      <c r="H270">
        <v>48</v>
      </c>
      <c r="I270">
        <f t="shared" si="2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4"/>
        <v>film &amp; video</v>
      </c>
      <c r="R270" t="str">
        <f t="shared" si="25"/>
        <v>documentary</v>
      </c>
      <c r="S270" s="6">
        <f t="shared" si="26"/>
        <v>41186.208333333336</v>
      </c>
      <c r="T270" s="6">
        <f t="shared" si="27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8"/>
        <v>253</v>
      </c>
      <c r="G271" t="s">
        <v>20</v>
      </c>
      <c r="H271">
        <v>87</v>
      </c>
      <c r="I271">
        <f t="shared" si="2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4"/>
        <v>film &amp; video</v>
      </c>
      <c r="R271" t="str">
        <f t="shared" si="25"/>
        <v>television</v>
      </c>
      <c r="S271" s="6">
        <f t="shared" si="26"/>
        <v>43496.25</v>
      </c>
      <c r="T271" s="6">
        <f t="shared" si="27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8"/>
        <v>27</v>
      </c>
      <c r="G272" t="s">
        <v>74</v>
      </c>
      <c r="H272">
        <v>1890</v>
      </c>
      <c r="I272">
        <f t="shared" si="2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4"/>
        <v>games</v>
      </c>
      <c r="R272" t="str">
        <f t="shared" si="25"/>
        <v>video games</v>
      </c>
      <c r="S272" s="6">
        <f t="shared" si="26"/>
        <v>40514.25</v>
      </c>
      <c r="T272" s="6">
        <f t="shared" si="27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8"/>
        <v>1</v>
      </c>
      <c r="G273" t="s">
        <v>47</v>
      </c>
      <c r="H273">
        <v>61</v>
      </c>
      <c r="I273">
        <f t="shared" si="2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4"/>
        <v>photography</v>
      </c>
      <c r="R273" t="str">
        <f t="shared" si="25"/>
        <v>photography books</v>
      </c>
      <c r="S273" s="6">
        <f t="shared" si="26"/>
        <v>42345.25</v>
      </c>
      <c r="T273" s="6">
        <f t="shared" si="27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8"/>
        <v>304</v>
      </c>
      <c r="G274" t="s">
        <v>20</v>
      </c>
      <c r="H274">
        <v>1894</v>
      </c>
      <c r="I274">
        <f t="shared" si="2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4"/>
        <v>theater</v>
      </c>
      <c r="R274" t="str">
        <f t="shared" si="25"/>
        <v>plays</v>
      </c>
      <c r="S274" s="6">
        <f t="shared" si="26"/>
        <v>43656.208333333328</v>
      </c>
      <c r="T274" s="6">
        <f t="shared" si="27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8"/>
        <v>137</v>
      </c>
      <c r="G275" t="s">
        <v>20</v>
      </c>
      <c r="H275">
        <v>282</v>
      </c>
      <c r="I275">
        <f t="shared" si="2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4"/>
        <v>theater</v>
      </c>
      <c r="R275" t="str">
        <f t="shared" si="25"/>
        <v>plays</v>
      </c>
      <c r="S275" s="6">
        <f t="shared" si="26"/>
        <v>42995.208333333328</v>
      </c>
      <c r="T275" s="6">
        <f t="shared" si="27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8"/>
        <v>32</v>
      </c>
      <c r="G276" t="s">
        <v>14</v>
      </c>
      <c r="H276">
        <v>15</v>
      </c>
      <c r="I276">
        <f t="shared" si="2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4"/>
        <v>theater</v>
      </c>
      <c r="R276" t="str">
        <f t="shared" si="25"/>
        <v>plays</v>
      </c>
      <c r="S276" s="6">
        <f t="shared" si="26"/>
        <v>43045.25</v>
      </c>
      <c r="T276" s="6">
        <f t="shared" si="27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8"/>
        <v>242</v>
      </c>
      <c r="G277" t="s">
        <v>20</v>
      </c>
      <c r="H277">
        <v>116</v>
      </c>
      <c r="I277">
        <f t="shared" si="2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4"/>
        <v>publishing</v>
      </c>
      <c r="R277" t="str">
        <f t="shared" si="25"/>
        <v>translations</v>
      </c>
      <c r="S277" s="6">
        <f t="shared" si="26"/>
        <v>43561.208333333328</v>
      </c>
      <c r="T277" s="6">
        <f t="shared" si="27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8"/>
        <v>97</v>
      </c>
      <c r="G278" t="s">
        <v>14</v>
      </c>
      <c r="H278">
        <v>133</v>
      </c>
      <c r="I278">
        <f t="shared" si="2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4"/>
        <v>games</v>
      </c>
      <c r="R278" t="str">
        <f t="shared" si="25"/>
        <v>video games</v>
      </c>
      <c r="S278" s="6">
        <f t="shared" si="26"/>
        <v>41018.208333333336</v>
      </c>
      <c r="T278" s="6">
        <f t="shared" si="27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8"/>
        <v>1066</v>
      </c>
      <c r="G279" t="s">
        <v>20</v>
      </c>
      <c r="H279">
        <v>83</v>
      </c>
      <c r="I279">
        <f t="shared" si="2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4"/>
        <v>theater</v>
      </c>
      <c r="R279" t="str">
        <f t="shared" si="25"/>
        <v>plays</v>
      </c>
      <c r="S279" s="6">
        <f t="shared" si="26"/>
        <v>40378.208333333336</v>
      </c>
      <c r="T279" s="6">
        <f t="shared" si="27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8"/>
        <v>326</v>
      </c>
      <c r="G280" t="s">
        <v>20</v>
      </c>
      <c r="H280">
        <v>91</v>
      </c>
      <c r="I280">
        <f t="shared" si="2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4"/>
        <v>technology</v>
      </c>
      <c r="R280" t="str">
        <f t="shared" si="25"/>
        <v>web</v>
      </c>
      <c r="S280" s="6">
        <f t="shared" si="26"/>
        <v>41239.25</v>
      </c>
      <c r="T280" s="6">
        <f t="shared" si="27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8"/>
        <v>171</v>
      </c>
      <c r="G281" t="s">
        <v>20</v>
      </c>
      <c r="H281">
        <v>546</v>
      </c>
      <c r="I281">
        <f t="shared" si="2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4"/>
        <v>theater</v>
      </c>
      <c r="R281" t="str">
        <f t="shared" si="25"/>
        <v>plays</v>
      </c>
      <c r="S281" s="6">
        <f t="shared" si="26"/>
        <v>43346.208333333328</v>
      </c>
      <c r="T281" s="6">
        <f t="shared" si="27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8"/>
        <v>581</v>
      </c>
      <c r="G282" t="s">
        <v>20</v>
      </c>
      <c r="H282">
        <v>393</v>
      </c>
      <c r="I282">
        <f t="shared" si="2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4"/>
        <v>film &amp; video</v>
      </c>
      <c r="R282" t="str">
        <f t="shared" si="25"/>
        <v>animation</v>
      </c>
      <c r="S282" s="6">
        <f t="shared" si="26"/>
        <v>43060.25</v>
      </c>
      <c r="T282" s="6">
        <f t="shared" si="27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8"/>
        <v>92</v>
      </c>
      <c r="G283" t="s">
        <v>14</v>
      </c>
      <c r="H283">
        <v>2062</v>
      </c>
      <c r="I283">
        <f t="shared" si="2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4"/>
        <v>theater</v>
      </c>
      <c r="R283" t="str">
        <f t="shared" si="25"/>
        <v>plays</v>
      </c>
      <c r="S283" s="6">
        <f t="shared" si="26"/>
        <v>40979.25</v>
      </c>
      <c r="T283" s="6">
        <f t="shared" si="27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8"/>
        <v>108</v>
      </c>
      <c r="G284" t="s">
        <v>20</v>
      </c>
      <c r="H284">
        <v>133</v>
      </c>
      <c r="I284">
        <f t="shared" si="2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4"/>
        <v>film &amp; video</v>
      </c>
      <c r="R284" t="str">
        <f t="shared" si="25"/>
        <v>television</v>
      </c>
      <c r="S284" s="6">
        <f t="shared" si="26"/>
        <v>42701.25</v>
      </c>
      <c r="T284" s="6">
        <f t="shared" si="27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8"/>
        <v>19</v>
      </c>
      <c r="G285" t="s">
        <v>14</v>
      </c>
      <c r="H285">
        <v>29</v>
      </c>
      <c r="I285">
        <f t="shared" si="2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4"/>
        <v>music</v>
      </c>
      <c r="R285" t="str">
        <f t="shared" si="25"/>
        <v>rock</v>
      </c>
      <c r="S285" s="6">
        <f t="shared" si="26"/>
        <v>42520.208333333328</v>
      </c>
      <c r="T285" s="6">
        <f t="shared" si="27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8"/>
        <v>83</v>
      </c>
      <c r="G286" t="s">
        <v>14</v>
      </c>
      <c r="H286">
        <v>132</v>
      </c>
      <c r="I286">
        <f t="shared" si="2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4"/>
        <v>technology</v>
      </c>
      <c r="R286" t="str">
        <f t="shared" si="25"/>
        <v>web</v>
      </c>
      <c r="S286" s="6">
        <f t="shared" si="26"/>
        <v>41030.208333333336</v>
      </c>
      <c r="T286" s="6">
        <f t="shared" si="27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8"/>
        <v>706</v>
      </c>
      <c r="G287" t="s">
        <v>20</v>
      </c>
      <c r="H287">
        <v>254</v>
      </c>
      <c r="I287">
        <f t="shared" si="2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4"/>
        <v>theater</v>
      </c>
      <c r="R287" t="str">
        <f t="shared" si="25"/>
        <v>plays</v>
      </c>
      <c r="S287" s="6">
        <f t="shared" si="26"/>
        <v>42623.208333333328</v>
      </c>
      <c r="T287" s="6">
        <f t="shared" si="27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8"/>
        <v>17</v>
      </c>
      <c r="G288" t="s">
        <v>74</v>
      </c>
      <c r="H288">
        <v>184</v>
      </c>
      <c r="I288">
        <f t="shared" si="2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4"/>
        <v>theater</v>
      </c>
      <c r="R288" t="str">
        <f t="shared" si="25"/>
        <v>plays</v>
      </c>
      <c r="S288" s="6">
        <f t="shared" si="26"/>
        <v>42697.25</v>
      </c>
      <c r="T288" s="6">
        <f t="shared" si="27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8"/>
        <v>210</v>
      </c>
      <c r="G289" t="s">
        <v>20</v>
      </c>
      <c r="H289">
        <v>176</v>
      </c>
      <c r="I289">
        <f t="shared" si="2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4"/>
        <v>music</v>
      </c>
      <c r="R289" t="str">
        <f t="shared" si="25"/>
        <v>electric music</v>
      </c>
      <c r="S289" s="6">
        <f t="shared" si="26"/>
        <v>42122.208333333328</v>
      </c>
      <c r="T289" s="6">
        <f t="shared" si="27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8"/>
        <v>98</v>
      </c>
      <c r="G290" t="s">
        <v>14</v>
      </c>
      <c r="H290">
        <v>137</v>
      </c>
      <c r="I290">
        <f t="shared" si="2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4"/>
        <v>music</v>
      </c>
      <c r="R290" t="str">
        <f t="shared" si="25"/>
        <v>metal</v>
      </c>
      <c r="S290" s="6">
        <f t="shared" si="26"/>
        <v>40982.208333333336</v>
      </c>
      <c r="T290" s="6">
        <f t="shared" si="27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8"/>
        <v>1684</v>
      </c>
      <c r="G291" t="s">
        <v>20</v>
      </c>
      <c r="H291">
        <v>337</v>
      </c>
      <c r="I291">
        <f t="shared" si="2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4"/>
        <v>theater</v>
      </c>
      <c r="R291" t="str">
        <f t="shared" si="25"/>
        <v>plays</v>
      </c>
      <c r="S291" s="6">
        <f t="shared" si="26"/>
        <v>42219.208333333328</v>
      </c>
      <c r="T291" s="6">
        <f t="shared" si="27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8"/>
        <v>54</v>
      </c>
      <c r="G292" t="s">
        <v>14</v>
      </c>
      <c r="H292">
        <v>908</v>
      </c>
      <c r="I292">
        <f t="shared" si="2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4"/>
        <v>film &amp; video</v>
      </c>
      <c r="R292" t="str">
        <f t="shared" si="25"/>
        <v>documentary</v>
      </c>
      <c r="S292" s="6">
        <f t="shared" si="26"/>
        <v>41404.208333333336</v>
      </c>
      <c r="T292" s="6">
        <f t="shared" si="27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8"/>
        <v>457</v>
      </c>
      <c r="G293" t="s">
        <v>20</v>
      </c>
      <c r="H293">
        <v>107</v>
      </c>
      <c r="I293">
        <f t="shared" si="2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4"/>
        <v>technology</v>
      </c>
      <c r="R293" t="str">
        <f t="shared" si="25"/>
        <v>web</v>
      </c>
      <c r="S293" s="6">
        <f t="shared" si="26"/>
        <v>40831.208333333336</v>
      </c>
      <c r="T293" s="6">
        <f t="shared" si="27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8"/>
        <v>10</v>
      </c>
      <c r="G294" t="s">
        <v>14</v>
      </c>
      <c r="H294">
        <v>10</v>
      </c>
      <c r="I294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4"/>
        <v>food</v>
      </c>
      <c r="R294" t="str">
        <f t="shared" si="25"/>
        <v>food trucks</v>
      </c>
      <c r="S294" s="6">
        <f t="shared" si="26"/>
        <v>40984.208333333336</v>
      </c>
      <c r="T294" s="6">
        <f t="shared" si="27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8"/>
        <v>16</v>
      </c>
      <c r="G295" t="s">
        <v>74</v>
      </c>
      <c r="H295">
        <v>32</v>
      </c>
      <c r="I295">
        <f t="shared" si="2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4"/>
        <v>theater</v>
      </c>
      <c r="R295" t="str">
        <f t="shared" si="25"/>
        <v>plays</v>
      </c>
      <c r="S295" s="6">
        <f t="shared" si="26"/>
        <v>40456.208333333336</v>
      </c>
      <c r="T295" s="6">
        <f t="shared" si="27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8"/>
        <v>1340</v>
      </c>
      <c r="G296" t="s">
        <v>20</v>
      </c>
      <c r="H296">
        <v>183</v>
      </c>
      <c r="I296">
        <f t="shared" si="2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4"/>
        <v>theater</v>
      </c>
      <c r="R296" t="str">
        <f t="shared" si="25"/>
        <v>plays</v>
      </c>
      <c r="S296" s="6">
        <f t="shared" si="26"/>
        <v>43399.208333333328</v>
      </c>
      <c r="T296" s="6">
        <f t="shared" si="27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8"/>
        <v>36</v>
      </c>
      <c r="G297" t="s">
        <v>14</v>
      </c>
      <c r="H297">
        <v>1910</v>
      </c>
      <c r="I297">
        <f t="shared" si="2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4"/>
        <v>theater</v>
      </c>
      <c r="R297" t="str">
        <f t="shared" si="25"/>
        <v>plays</v>
      </c>
      <c r="S297" s="6">
        <f t="shared" si="26"/>
        <v>41562.208333333336</v>
      </c>
      <c r="T297" s="6">
        <f t="shared" si="27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8"/>
        <v>55</v>
      </c>
      <c r="G298" t="s">
        <v>14</v>
      </c>
      <c r="H298">
        <v>38</v>
      </c>
      <c r="I298">
        <f t="shared" si="2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4"/>
        <v>theater</v>
      </c>
      <c r="R298" t="str">
        <f t="shared" si="25"/>
        <v>plays</v>
      </c>
      <c r="S298" s="6">
        <f t="shared" si="26"/>
        <v>43493.25</v>
      </c>
      <c r="T298" s="6">
        <f t="shared" si="27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8"/>
        <v>94</v>
      </c>
      <c r="G299" t="s">
        <v>14</v>
      </c>
      <c r="H299">
        <v>104</v>
      </c>
      <c r="I299">
        <f t="shared" si="2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4"/>
        <v>theater</v>
      </c>
      <c r="R299" t="str">
        <f t="shared" si="25"/>
        <v>plays</v>
      </c>
      <c r="S299" s="6">
        <f t="shared" si="26"/>
        <v>41653.25</v>
      </c>
      <c r="T299" s="6">
        <f t="shared" si="27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8"/>
        <v>144</v>
      </c>
      <c r="G300" t="s">
        <v>20</v>
      </c>
      <c r="H300">
        <v>72</v>
      </c>
      <c r="I300">
        <f t="shared" si="2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4"/>
        <v>music</v>
      </c>
      <c r="R300" t="str">
        <f t="shared" si="25"/>
        <v>rock</v>
      </c>
      <c r="S300" s="6">
        <f t="shared" si="26"/>
        <v>42426.25</v>
      </c>
      <c r="T300" s="6">
        <f t="shared" si="27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8"/>
        <v>51</v>
      </c>
      <c r="G301" t="s">
        <v>14</v>
      </c>
      <c r="H301">
        <v>49</v>
      </c>
      <c r="I301">
        <f t="shared" si="2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4"/>
        <v>food</v>
      </c>
      <c r="R301" t="str">
        <f t="shared" si="25"/>
        <v>food trucks</v>
      </c>
      <c r="S301" s="6">
        <f t="shared" si="26"/>
        <v>42432.25</v>
      </c>
      <c r="T301" s="6">
        <f t="shared" si="27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8"/>
        <v>5</v>
      </c>
      <c r="G302" t="s">
        <v>14</v>
      </c>
      <c r="H302">
        <v>1</v>
      </c>
      <c r="I302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4"/>
        <v>publishing</v>
      </c>
      <c r="R302" t="str">
        <f t="shared" si="25"/>
        <v>nonfiction</v>
      </c>
      <c r="S302" s="6">
        <f t="shared" si="26"/>
        <v>42977.208333333328</v>
      </c>
      <c r="T302" s="6">
        <f t="shared" si="27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8"/>
        <v>1345</v>
      </c>
      <c r="G303" t="s">
        <v>20</v>
      </c>
      <c r="H303">
        <v>295</v>
      </c>
      <c r="I303">
        <f t="shared" si="2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4"/>
        <v>film &amp; video</v>
      </c>
      <c r="R303" t="str">
        <f t="shared" si="25"/>
        <v>documentary</v>
      </c>
      <c r="S303" s="6">
        <f t="shared" si="26"/>
        <v>42061.25</v>
      </c>
      <c r="T303" s="6">
        <f t="shared" si="27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8"/>
        <v>32</v>
      </c>
      <c r="G304" t="s">
        <v>14</v>
      </c>
      <c r="H304">
        <v>245</v>
      </c>
      <c r="I304">
        <f t="shared" si="2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4"/>
        <v>theater</v>
      </c>
      <c r="R304" t="str">
        <f t="shared" si="25"/>
        <v>plays</v>
      </c>
      <c r="S304" s="6">
        <f t="shared" si="26"/>
        <v>43345.208333333328</v>
      </c>
      <c r="T304" s="6">
        <f t="shared" si="27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8"/>
        <v>83</v>
      </c>
      <c r="G305" t="s">
        <v>14</v>
      </c>
      <c r="H305">
        <v>32</v>
      </c>
      <c r="I305">
        <f t="shared" si="2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4"/>
        <v>music</v>
      </c>
      <c r="R305" t="str">
        <f t="shared" si="25"/>
        <v>indie rock</v>
      </c>
      <c r="S305" s="6">
        <f t="shared" si="26"/>
        <v>42376.25</v>
      </c>
      <c r="T305" s="6">
        <f t="shared" si="27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8"/>
        <v>546</v>
      </c>
      <c r="G306" t="s">
        <v>20</v>
      </c>
      <c r="H306">
        <v>142</v>
      </c>
      <c r="I306">
        <f t="shared" si="2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4"/>
        <v>film &amp; video</v>
      </c>
      <c r="R306" t="str">
        <f t="shared" si="25"/>
        <v>documentary</v>
      </c>
      <c r="S306" s="6">
        <f t="shared" si="26"/>
        <v>42589.208333333328</v>
      </c>
      <c r="T306" s="6">
        <f t="shared" si="27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8"/>
        <v>286</v>
      </c>
      <c r="G307" t="s">
        <v>20</v>
      </c>
      <c r="H307">
        <v>85</v>
      </c>
      <c r="I307">
        <f t="shared" si="2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4"/>
        <v>theater</v>
      </c>
      <c r="R307" t="str">
        <f t="shared" si="25"/>
        <v>plays</v>
      </c>
      <c r="S307" s="6">
        <f t="shared" si="26"/>
        <v>42448.208333333328</v>
      </c>
      <c r="T307" s="6">
        <f t="shared" si="27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8"/>
        <v>8</v>
      </c>
      <c r="G308" t="s">
        <v>14</v>
      </c>
      <c r="H308">
        <v>7</v>
      </c>
      <c r="I308">
        <f t="shared" si="2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4"/>
        <v>theater</v>
      </c>
      <c r="R308" t="str">
        <f t="shared" si="25"/>
        <v>plays</v>
      </c>
      <c r="S308" s="6">
        <f t="shared" si="26"/>
        <v>42930.208333333328</v>
      </c>
      <c r="T308" s="6">
        <f t="shared" si="27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8"/>
        <v>132</v>
      </c>
      <c r="G309" t="s">
        <v>20</v>
      </c>
      <c r="H309">
        <v>659</v>
      </c>
      <c r="I309">
        <f t="shared" si="2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4"/>
        <v>publishing</v>
      </c>
      <c r="R309" t="str">
        <f t="shared" si="25"/>
        <v>fiction</v>
      </c>
      <c r="S309" s="6">
        <f t="shared" si="26"/>
        <v>41066.208333333336</v>
      </c>
      <c r="T309" s="6">
        <f t="shared" si="27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8"/>
        <v>74</v>
      </c>
      <c r="G310" t="s">
        <v>14</v>
      </c>
      <c r="H310">
        <v>803</v>
      </c>
      <c r="I310">
        <f t="shared" si="2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4"/>
        <v>theater</v>
      </c>
      <c r="R310" t="str">
        <f t="shared" si="25"/>
        <v>plays</v>
      </c>
      <c r="S310" s="6">
        <f t="shared" si="26"/>
        <v>40651.208333333336</v>
      </c>
      <c r="T310" s="6">
        <f t="shared" si="27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8"/>
        <v>75</v>
      </c>
      <c r="G311" t="s">
        <v>74</v>
      </c>
      <c r="H311">
        <v>75</v>
      </c>
      <c r="I311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4"/>
        <v>music</v>
      </c>
      <c r="R311" t="str">
        <f t="shared" si="25"/>
        <v>indie rock</v>
      </c>
      <c r="S311" s="6">
        <f t="shared" si="26"/>
        <v>40807.208333333336</v>
      </c>
      <c r="T311" s="6">
        <f t="shared" si="27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8"/>
        <v>20</v>
      </c>
      <c r="G312" t="s">
        <v>14</v>
      </c>
      <c r="H312">
        <v>16</v>
      </c>
      <c r="I312">
        <f t="shared" si="2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4"/>
        <v>games</v>
      </c>
      <c r="R312" t="str">
        <f t="shared" si="25"/>
        <v>video games</v>
      </c>
      <c r="S312" s="6">
        <f t="shared" si="26"/>
        <v>40277.208333333336</v>
      </c>
      <c r="T312" s="6">
        <f t="shared" si="27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8"/>
        <v>203</v>
      </c>
      <c r="G313" t="s">
        <v>20</v>
      </c>
      <c r="H313">
        <v>121</v>
      </c>
      <c r="I313">
        <f t="shared" si="2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4"/>
        <v>theater</v>
      </c>
      <c r="R313" t="str">
        <f t="shared" si="25"/>
        <v>plays</v>
      </c>
      <c r="S313" s="6">
        <f t="shared" si="26"/>
        <v>40590.25</v>
      </c>
      <c r="T313" s="6">
        <f t="shared" si="27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8"/>
        <v>310</v>
      </c>
      <c r="G314" t="s">
        <v>20</v>
      </c>
      <c r="H314">
        <v>3742</v>
      </c>
      <c r="I314">
        <f t="shared" si="2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4"/>
        <v>theater</v>
      </c>
      <c r="R314" t="str">
        <f t="shared" si="25"/>
        <v>plays</v>
      </c>
      <c r="S314" s="6">
        <f t="shared" si="26"/>
        <v>41572.208333333336</v>
      </c>
      <c r="T314" s="6">
        <f t="shared" si="27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8"/>
        <v>395</v>
      </c>
      <c r="G315" t="s">
        <v>20</v>
      </c>
      <c r="H315">
        <v>223</v>
      </c>
      <c r="I31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4"/>
        <v>music</v>
      </c>
      <c r="R315" t="str">
        <f t="shared" si="25"/>
        <v>rock</v>
      </c>
      <c r="S315" s="6">
        <f t="shared" si="26"/>
        <v>40966.25</v>
      </c>
      <c r="T315" s="6">
        <f t="shared" si="27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8"/>
        <v>295</v>
      </c>
      <c r="G316" t="s">
        <v>20</v>
      </c>
      <c r="H316">
        <v>133</v>
      </c>
      <c r="I316">
        <f t="shared" si="2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4"/>
        <v>film &amp; video</v>
      </c>
      <c r="R316" t="str">
        <f t="shared" si="25"/>
        <v>documentary</v>
      </c>
      <c r="S316" s="6">
        <f t="shared" si="26"/>
        <v>43536.208333333328</v>
      </c>
      <c r="T316" s="6">
        <f t="shared" si="27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8"/>
        <v>34</v>
      </c>
      <c r="G317" t="s">
        <v>14</v>
      </c>
      <c r="H317">
        <v>31</v>
      </c>
      <c r="I317">
        <f t="shared" si="2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4"/>
        <v>theater</v>
      </c>
      <c r="R317" t="str">
        <f t="shared" si="25"/>
        <v>plays</v>
      </c>
      <c r="S317" s="6">
        <f t="shared" si="26"/>
        <v>41783.208333333336</v>
      </c>
      <c r="T317" s="6">
        <f t="shared" si="27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8"/>
        <v>67</v>
      </c>
      <c r="G318" t="s">
        <v>14</v>
      </c>
      <c r="H318">
        <v>108</v>
      </c>
      <c r="I318">
        <f t="shared" si="2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4"/>
        <v>food</v>
      </c>
      <c r="R318" t="str">
        <f t="shared" si="25"/>
        <v>food trucks</v>
      </c>
      <c r="S318" s="6">
        <f t="shared" si="26"/>
        <v>43788.25</v>
      </c>
      <c r="T318" s="6">
        <f t="shared" si="27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8"/>
        <v>19</v>
      </c>
      <c r="G319" t="s">
        <v>14</v>
      </c>
      <c r="H319">
        <v>30</v>
      </c>
      <c r="I319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4"/>
        <v>theater</v>
      </c>
      <c r="R319" t="str">
        <f t="shared" si="25"/>
        <v>plays</v>
      </c>
      <c r="S319" s="6">
        <f t="shared" si="26"/>
        <v>42869.208333333328</v>
      </c>
      <c r="T319" s="6">
        <f t="shared" si="27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8"/>
        <v>16</v>
      </c>
      <c r="G320" t="s">
        <v>14</v>
      </c>
      <c r="H320">
        <v>17</v>
      </c>
      <c r="I320">
        <f t="shared" si="2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4"/>
        <v>music</v>
      </c>
      <c r="R320" t="str">
        <f t="shared" si="25"/>
        <v>rock</v>
      </c>
      <c r="S320" s="6">
        <f t="shared" si="26"/>
        <v>41684.25</v>
      </c>
      <c r="T320" s="6">
        <f t="shared" si="27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8"/>
        <v>39</v>
      </c>
      <c r="G321" t="s">
        <v>74</v>
      </c>
      <c r="H321">
        <v>64</v>
      </c>
      <c r="I321">
        <f t="shared" si="2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4"/>
        <v>technology</v>
      </c>
      <c r="R321" t="str">
        <f t="shared" si="25"/>
        <v>web</v>
      </c>
      <c r="S321" s="6">
        <f t="shared" si="26"/>
        <v>40402.208333333336</v>
      </c>
      <c r="T321" s="6">
        <f t="shared" si="27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8"/>
        <v>10</v>
      </c>
      <c r="G322" t="s">
        <v>14</v>
      </c>
      <c r="H322">
        <v>80</v>
      </c>
      <c r="I322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4"/>
        <v>publishing</v>
      </c>
      <c r="R322" t="str">
        <f t="shared" si="25"/>
        <v>fiction</v>
      </c>
      <c r="S322" s="6">
        <f t="shared" si="26"/>
        <v>40673.208333333336</v>
      </c>
      <c r="T322" s="6">
        <f t="shared" si="27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8"/>
        <v>94</v>
      </c>
      <c r="G323" t="s">
        <v>14</v>
      </c>
      <c r="H323">
        <v>2468</v>
      </c>
      <c r="I323">
        <f t="shared" si="29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0" xml:space="preserve"> IFERROR(LEFT(P323, SEARCH("/", P323 &amp; "/") -1), P323)</f>
        <v>film &amp; video</v>
      </c>
      <c r="R323" t="str">
        <f t="shared" ref="R323:R386" si="31">IFERROR(MID(P323, SEARCH("/", P323 &amp; "/") + 1, LEN(P323)), "")</f>
        <v>shorts</v>
      </c>
      <c r="S323" s="6">
        <f t="shared" ref="S323:S386" si="32">(((L323/60)/60)/24)+DATE(1970,1,1)</f>
        <v>40634.208333333336</v>
      </c>
      <c r="T323" s="6">
        <f t="shared" ref="T323:T386" si="33">(((M323/60)/60)/24)+DATE(1970,1,1)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34">ROUND((E324/D324)*100,0)</f>
        <v>167</v>
      </c>
      <c r="G324" t="s">
        <v>20</v>
      </c>
      <c r="H324">
        <v>5168</v>
      </c>
      <c r="I324">
        <f t="shared" ref="I324:I387" si="35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0"/>
        <v>theater</v>
      </c>
      <c r="R324" t="str">
        <f t="shared" si="31"/>
        <v>plays</v>
      </c>
      <c r="S324" s="6">
        <f t="shared" si="32"/>
        <v>40507.25</v>
      </c>
      <c r="T324" s="6">
        <f t="shared" si="33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34"/>
        <v>24</v>
      </c>
      <c r="G325" t="s">
        <v>14</v>
      </c>
      <c r="H325">
        <v>26</v>
      </c>
      <c r="I325">
        <f t="shared" si="35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0"/>
        <v>film &amp; video</v>
      </c>
      <c r="R325" t="str">
        <f t="shared" si="31"/>
        <v>documentary</v>
      </c>
      <c r="S325" s="6">
        <f t="shared" si="32"/>
        <v>41725.208333333336</v>
      </c>
      <c r="T325" s="6">
        <f t="shared" si="33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34"/>
        <v>164</v>
      </c>
      <c r="G326" t="s">
        <v>20</v>
      </c>
      <c r="H326">
        <v>307</v>
      </c>
      <c r="I326">
        <f t="shared" si="35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0"/>
        <v>theater</v>
      </c>
      <c r="R326" t="str">
        <f t="shared" si="31"/>
        <v>plays</v>
      </c>
      <c r="S326" s="6">
        <f t="shared" si="32"/>
        <v>42176.208333333328</v>
      </c>
      <c r="T326" s="6">
        <f t="shared" si="33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34"/>
        <v>91</v>
      </c>
      <c r="G327" t="s">
        <v>14</v>
      </c>
      <c r="H327">
        <v>73</v>
      </c>
      <c r="I327">
        <f t="shared" si="35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0"/>
        <v>theater</v>
      </c>
      <c r="R327" t="str">
        <f t="shared" si="31"/>
        <v>plays</v>
      </c>
      <c r="S327" s="6">
        <f t="shared" si="32"/>
        <v>43267.208333333328</v>
      </c>
      <c r="T327" s="6">
        <f t="shared" si="33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34"/>
        <v>46</v>
      </c>
      <c r="G328" t="s">
        <v>14</v>
      </c>
      <c r="H328">
        <v>128</v>
      </c>
      <c r="I328">
        <f t="shared" si="35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0"/>
        <v>film &amp; video</v>
      </c>
      <c r="R328" t="str">
        <f t="shared" si="31"/>
        <v>animation</v>
      </c>
      <c r="S328" s="6">
        <f t="shared" si="32"/>
        <v>42364.25</v>
      </c>
      <c r="T328" s="6">
        <f t="shared" si="33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34"/>
        <v>39</v>
      </c>
      <c r="G329" t="s">
        <v>14</v>
      </c>
      <c r="H329">
        <v>33</v>
      </c>
      <c r="I329">
        <f t="shared" si="35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0"/>
        <v>theater</v>
      </c>
      <c r="R329" t="str">
        <f t="shared" si="31"/>
        <v>plays</v>
      </c>
      <c r="S329" s="6">
        <f t="shared" si="32"/>
        <v>43705.208333333328</v>
      </c>
      <c r="T329" s="6">
        <f t="shared" si="33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34"/>
        <v>134</v>
      </c>
      <c r="G330" t="s">
        <v>20</v>
      </c>
      <c r="H330">
        <v>2441</v>
      </c>
      <c r="I330">
        <f t="shared" si="35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0"/>
        <v>music</v>
      </c>
      <c r="R330" t="str">
        <f t="shared" si="31"/>
        <v>rock</v>
      </c>
      <c r="S330" s="6">
        <f t="shared" si="32"/>
        <v>43434.25</v>
      </c>
      <c r="T330" s="6">
        <f t="shared" si="33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34"/>
        <v>23</v>
      </c>
      <c r="G331" t="s">
        <v>47</v>
      </c>
      <c r="H331">
        <v>211</v>
      </c>
      <c r="I331">
        <f t="shared" si="35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0"/>
        <v>games</v>
      </c>
      <c r="R331" t="str">
        <f t="shared" si="31"/>
        <v>video games</v>
      </c>
      <c r="S331" s="6">
        <f t="shared" si="32"/>
        <v>42716.25</v>
      </c>
      <c r="T331" s="6">
        <f t="shared" si="33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34"/>
        <v>185</v>
      </c>
      <c r="G332" t="s">
        <v>20</v>
      </c>
      <c r="H332">
        <v>1385</v>
      </c>
      <c r="I332">
        <f t="shared" si="35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0"/>
        <v>film &amp; video</v>
      </c>
      <c r="R332" t="str">
        <f t="shared" si="31"/>
        <v>documentary</v>
      </c>
      <c r="S332" s="6">
        <f t="shared" si="32"/>
        <v>43077.25</v>
      </c>
      <c r="T332" s="6">
        <f t="shared" si="33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34"/>
        <v>444</v>
      </c>
      <c r="G333" t="s">
        <v>20</v>
      </c>
      <c r="H333">
        <v>190</v>
      </c>
      <c r="I333">
        <f t="shared" si="35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0"/>
        <v>food</v>
      </c>
      <c r="R333" t="str">
        <f t="shared" si="31"/>
        <v>food trucks</v>
      </c>
      <c r="S333" s="6">
        <f t="shared" si="32"/>
        <v>40896.25</v>
      </c>
      <c r="T333" s="6">
        <f t="shared" si="33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34"/>
        <v>200</v>
      </c>
      <c r="G334" t="s">
        <v>20</v>
      </c>
      <c r="H334">
        <v>470</v>
      </c>
      <c r="I334">
        <f t="shared" si="35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0"/>
        <v>technology</v>
      </c>
      <c r="R334" t="str">
        <f t="shared" si="31"/>
        <v>wearables</v>
      </c>
      <c r="S334" s="6">
        <f t="shared" si="32"/>
        <v>41361.208333333336</v>
      </c>
      <c r="T334" s="6">
        <f t="shared" si="33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34"/>
        <v>124</v>
      </c>
      <c r="G335" t="s">
        <v>20</v>
      </c>
      <c r="H335">
        <v>253</v>
      </c>
      <c r="I335">
        <f t="shared" si="35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0"/>
        <v>theater</v>
      </c>
      <c r="R335" t="str">
        <f t="shared" si="31"/>
        <v>plays</v>
      </c>
      <c r="S335" s="6">
        <f t="shared" si="32"/>
        <v>43424.25</v>
      </c>
      <c r="T335" s="6">
        <f t="shared" si="33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34"/>
        <v>187</v>
      </c>
      <c r="G336" t="s">
        <v>20</v>
      </c>
      <c r="H336">
        <v>1113</v>
      </c>
      <c r="I336">
        <f t="shared" si="35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0"/>
        <v>music</v>
      </c>
      <c r="R336" t="str">
        <f t="shared" si="31"/>
        <v>rock</v>
      </c>
      <c r="S336" s="6">
        <f t="shared" si="32"/>
        <v>43110.25</v>
      </c>
      <c r="T336" s="6">
        <f t="shared" si="33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34"/>
        <v>114</v>
      </c>
      <c r="G337" t="s">
        <v>20</v>
      </c>
      <c r="H337">
        <v>2283</v>
      </c>
      <c r="I337">
        <f t="shared" si="35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0"/>
        <v>music</v>
      </c>
      <c r="R337" t="str">
        <f t="shared" si="31"/>
        <v>rock</v>
      </c>
      <c r="S337" s="6">
        <f t="shared" si="32"/>
        <v>43784.25</v>
      </c>
      <c r="T337" s="6">
        <f t="shared" si="33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34"/>
        <v>97</v>
      </c>
      <c r="G338" t="s">
        <v>14</v>
      </c>
      <c r="H338">
        <v>1072</v>
      </c>
      <c r="I338">
        <f t="shared" si="35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0"/>
        <v>music</v>
      </c>
      <c r="R338" t="str">
        <f t="shared" si="31"/>
        <v>rock</v>
      </c>
      <c r="S338" s="6">
        <f t="shared" si="32"/>
        <v>40527.25</v>
      </c>
      <c r="T338" s="6">
        <f t="shared" si="33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34"/>
        <v>123</v>
      </c>
      <c r="G339" t="s">
        <v>20</v>
      </c>
      <c r="H339">
        <v>1095</v>
      </c>
      <c r="I339">
        <f t="shared" si="35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0"/>
        <v>theater</v>
      </c>
      <c r="R339" t="str">
        <f t="shared" si="31"/>
        <v>plays</v>
      </c>
      <c r="S339" s="6">
        <f t="shared" si="32"/>
        <v>43780.25</v>
      </c>
      <c r="T339" s="6">
        <f t="shared" si="33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34"/>
        <v>179</v>
      </c>
      <c r="G340" t="s">
        <v>20</v>
      </c>
      <c r="H340">
        <v>1690</v>
      </c>
      <c r="I340">
        <f t="shared" si="35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0"/>
        <v>theater</v>
      </c>
      <c r="R340" t="str">
        <f t="shared" si="31"/>
        <v>plays</v>
      </c>
      <c r="S340" s="6">
        <f t="shared" si="32"/>
        <v>40821.208333333336</v>
      </c>
      <c r="T340" s="6">
        <f t="shared" si="33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34"/>
        <v>80</v>
      </c>
      <c r="G341" t="s">
        <v>74</v>
      </c>
      <c r="H341">
        <v>1297</v>
      </c>
      <c r="I341">
        <f t="shared" si="35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0"/>
        <v>theater</v>
      </c>
      <c r="R341" t="str">
        <f t="shared" si="31"/>
        <v>plays</v>
      </c>
      <c r="S341" s="6">
        <f t="shared" si="32"/>
        <v>42949.208333333328</v>
      </c>
      <c r="T341" s="6">
        <f t="shared" si="33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34"/>
        <v>94</v>
      </c>
      <c r="G342" t="s">
        <v>14</v>
      </c>
      <c r="H342">
        <v>393</v>
      </c>
      <c r="I342">
        <f t="shared" si="35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0"/>
        <v>photography</v>
      </c>
      <c r="R342" t="str">
        <f t="shared" si="31"/>
        <v>photography books</v>
      </c>
      <c r="S342" s="6">
        <f t="shared" si="32"/>
        <v>40889.25</v>
      </c>
      <c r="T342" s="6">
        <f t="shared" si="33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34"/>
        <v>85</v>
      </c>
      <c r="G343" t="s">
        <v>14</v>
      </c>
      <c r="H343">
        <v>1257</v>
      </c>
      <c r="I343">
        <f t="shared" si="35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0"/>
        <v>music</v>
      </c>
      <c r="R343" t="str">
        <f t="shared" si="31"/>
        <v>indie rock</v>
      </c>
      <c r="S343" s="6">
        <f t="shared" si="32"/>
        <v>42244.208333333328</v>
      </c>
      <c r="T343" s="6">
        <f t="shared" si="33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34"/>
        <v>67</v>
      </c>
      <c r="G344" t="s">
        <v>14</v>
      </c>
      <c r="H344">
        <v>328</v>
      </c>
      <c r="I344">
        <f t="shared" si="35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0"/>
        <v>theater</v>
      </c>
      <c r="R344" t="str">
        <f t="shared" si="31"/>
        <v>plays</v>
      </c>
      <c r="S344" s="6">
        <f t="shared" si="32"/>
        <v>41475.208333333336</v>
      </c>
      <c r="T344" s="6">
        <f t="shared" si="33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34"/>
        <v>54</v>
      </c>
      <c r="G345" t="s">
        <v>14</v>
      </c>
      <c r="H345">
        <v>147</v>
      </c>
      <c r="I345">
        <f t="shared" si="35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0"/>
        <v>theater</v>
      </c>
      <c r="R345" t="str">
        <f t="shared" si="31"/>
        <v>plays</v>
      </c>
      <c r="S345" s="6">
        <f t="shared" si="32"/>
        <v>41597.25</v>
      </c>
      <c r="T345" s="6">
        <f t="shared" si="33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34"/>
        <v>42</v>
      </c>
      <c r="G346" t="s">
        <v>14</v>
      </c>
      <c r="H346">
        <v>830</v>
      </c>
      <c r="I346">
        <f t="shared" si="35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0"/>
        <v>games</v>
      </c>
      <c r="R346" t="str">
        <f t="shared" si="31"/>
        <v>video games</v>
      </c>
      <c r="S346" s="6">
        <f t="shared" si="32"/>
        <v>43122.25</v>
      </c>
      <c r="T346" s="6">
        <f t="shared" si="33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34"/>
        <v>15</v>
      </c>
      <c r="G347" t="s">
        <v>14</v>
      </c>
      <c r="H347">
        <v>331</v>
      </c>
      <c r="I347">
        <f t="shared" si="35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0"/>
        <v>film &amp; video</v>
      </c>
      <c r="R347" t="str">
        <f t="shared" si="31"/>
        <v>drama</v>
      </c>
      <c r="S347" s="6">
        <f t="shared" si="32"/>
        <v>42194.208333333328</v>
      </c>
      <c r="T347" s="6">
        <f t="shared" si="33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34"/>
        <v>34</v>
      </c>
      <c r="G348" t="s">
        <v>14</v>
      </c>
      <c r="H348">
        <v>25</v>
      </c>
      <c r="I348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0"/>
        <v>music</v>
      </c>
      <c r="R348" t="str">
        <f t="shared" si="31"/>
        <v>indie rock</v>
      </c>
      <c r="S348" s="6">
        <f t="shared" si="32"/>
        <v>42971.208333333328</v>
      </c>
      <c r="T348" s="6">
        <f t="shared" si="33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34"/>
        <v>1401</v>
      </c>
      <c r="G349" t="s">
        <v>20</v>
      </c>
      <c r="H349">
        <v>191</v>
      </c>
      <c r="I349">
        <f t="shared" si="35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0"/>
        <v>technology</v>
      </c>
      <c r="R349" t="str">
        <f t="shared" si="31"/>
        <v>web</v>
      </c>
      <c r="S349" s="6">
        <f t="shared" si="32"/>
        <v>42046.25</v>
      </c>
      <c r="T349" s="6">
        <f t="shared" si="33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34"/>
        <v>72</v>
      </c>
      <c r="G350" t="s">
        <v>14</v>
      </c>
      <c r="H350">
        <v>3483</v>
      </c>
      <c r="I350">
        <f t="shared" si="35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0"/>
        <v>food</v>
      </c>
      <c r="R350" t="str">
        <f t="shared" si="31"/>
        <v>food trucks</v>
      </c>
      <c r="S350" s="6">
        <f t="shared" si="32"/>
        <v>42782.25</v>
      </c>
      <c r="T350" s="6">
        <f t="shared" si="33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34"/>
        <v>53</v>
      </c>
      <c r="G351" t="s">
        <v>14</v>
      </c>
      <c r="H351">
        <v>923</v>
      </c>
      <c r="I351">
        <f t="shared" si="35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0"/>
        <v>theater</v>
      </c>
      <c r="R351" t="str">
        <f t="shared" si="31"/>
        <v>plays</v>
      </c>
      <c r="S351" s="6">
        <f t="shared" si="32"/>
        <v>42930.208333333328</v>
      </c>
      <c r="T351" s="6">
        <f t="shared" si="33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34"/>
        <v>5</v>
      </c>
      <c r="G352" t="s">
        <v>14</v>
      </c>
      <c r="H352">
        <v>1</v>
      </c>
      <c r="I352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0"/>
        <v>music</v>
      </c>
      <c r="R352" t="str">
        <f t="shared" si="31"/>
        <v>jazz</v>
      </c>
      <c r="S352" s="6">
        <f t="shared" si="32"/>
        <v>42144.208333333328</v>
      </c>
      <c r="T352" s="6">
        <f t="shared" si="33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34"/>
        <v>128</v>
      </c>
      <c r="G353" t="s">
        <v>20</v>
      </c>
      <c r="H353">
        <v>2013</v>
      </c>
      <c r="I353">
        <f t="shared" si="35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0"/>
        <v>music</v>
      </c>
      <c r="R353" t="str">
        <f t="shared" si="31"/>
        <v>rock</v>
      </c>
      <c r="S353" s="6">
        <f t="shared" si="32"/>
        <v>42240.208333333328</v>
      </c>
      <c r="T353" s="6">
        <f t="shared" si="33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34"/>
        <v>35</v>
      </c>
      <c r="G354" t="s">
        <v>14</v>
      </c>
      <c r="H354">
        <v>33</v>
      </c>
      <c r="I354">
        <f t="shared" si="35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0"/>
        <v>theater</v>
      </c>
      <c r="R354" t="str">
        <f t="shared" si="31"/>
        <v>plays</v>
      </c>
      <c r="S354" s="6">
        <f t="shared" si="32"/>
        <v>42315.25</v>
      </c>
      <c r="T354" s="6">
        <f t="shared" si="33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34"/>
        <v>411</v>
      </c>
      <c r="G355" t="s">
        <v>20</v>
      </c>
      <c r="H355">
        <v>1703</v>
      </c>
      <c r="I355">
        <f t="shared" si="35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0"/>
        <v>theater</v>
      </c>
      <c r="R355" t="str">
        <f t="shared" si="31"/>
        <v>plays</v>
      </c>
      <c r="S355" s="6">
        <f t="shared" si="32"/>
        <v>43651.208333333328</v>
      </c>
      <c r="T355" s="6">
        <f t="shared" si="33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34"/>
        <v>124</v>
      </c>
      <c r="G356" t="s">
        <v>20</v>
      </c>
      <c r="H356">
        <v>80</v>
      </c>
      <c r="I356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0"/>
        <v>film &amp; video</v>
      </c>
      <c r="R356" t="str">
        <f t="shared" si="31"/>
        <v>documentary</v>
      </c>
      <c r="S356" s="6">
        <f t="shared" si="32"/>
        <v>41520.208333333336</v>
      </c>
      <c r="T356" s="6">
        <f t="shared" si="33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34"/>
        <v>59</v>
      </c>
      <c r="G357" t="s">
        <v>47</v>
      </c>
      <c r="H357">
        <v>86</v>
      </c>
      <c r="I357">
        <f t="shared" si="35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0"/>
        <v>technology</v>
      </c>
      <c r="R357" t="str">
        <f t="shared" si="31"/>
        <v>wearables</v>
      </c>
      <c r="S357" s="6">
        <f t="shared" si="32"/>
        <v>42757.25</v>
      </c>
      <c r="T357" s="6">
        <f t="shared" si="33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34"/>
        <v>37</v>
      </c>
      <c r="G358" t="s">
        <v>14</v>
      </c>
      <c r="H358">
        <v>40</v>
      </c>
      <c r="I358">
        <f t="shared" si="35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0"/>
        <v>theater</v>
      </c>
      <c r="R358" t="str">
        <f t="shared" si="31"/>
        <v>plays</v>
      </c>
      <c r="S358" s="6">
        <f t="shared" si="32"/>
        <v>40922.25</v>
      </c>
      <c r="T358" s="6">
        <f t="shared" si="33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34"/>
        <v>185</v>
      </c>
      <c r="G359" t="s">
        <v>20</v>
      </c>
      <c r="H359">
        <v>41</v>
      </c>
      <c r="I359">
        <f t="shared" si="35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0"/>
        <v>games</v>
      </c>
      <c r="R359" t="str">
        <f t="shared" si="31"/>
        <v>video games</v>
      </c>
      <c r="S359" s="6">
        <f t="shared" si="32"/>
        <v>42250.208333333328</v>
      </c>
      <c r="T359" s="6">
        <f t="shared" si="33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34"/>
        <v>12</v>
      </c>
      <c r="G360" t="s">
        <v>14</v>
      </c>
      <c r="H360">
        <v>23</v>
      </c>
      <c r="I360">
        <f t="shared" si="35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0"/>
        <v>photography</v>
      </c>
      <c r="R360" t="str">
        <f t="shared" si="31"/>
        <v>photography books</v>
      </c>
      <c r="S360" s="6">
        <f t="shared" si="32"/>
        <v>43322.208333333328</v>
      </c>
      <c r="T360" s="6">
        <f t="shared" si="33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34"/>
        <v>299</v>
      </c>
      <c r="G361" t="s">
        <v>20</v>
      </c>
      <c r="H361">
        <v>187</v>
      </c>
      <c r="I361">
        <f t="shared" si="35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0"/>
        <v>film &amp; video</v>
      </c>
      <c r="R361" t="str">
        <f t="shared" si="31"/>
        <v>animation</v>
      </c>
      <c r="S361" s="6">
        <f t="shared" si="32"/>
        <v>40782.208333333336</v>
      </c>
      <c r="T361" s="6">
        <f t="shared" si="33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34"/>
        <v>226</v>
      </c>
      <c r="G362" t="s">
        <v>20</v>
      </c>
      <c r="H362">
        <v>2875</v>
      </c>
      <c r="I362">
        <f t="shared" si="35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0"/>
        <v>theater</v>
      </c>
      <c r="R362" t="str">
        <f t="shared" si="31"/>
        <v>plays</v>
      </c>
      <c r="S362" s="6">
        <f t="shared" si="32"/>
        <v>40544.25</v>
      </c>
      <c r="T362" s="6">
        <f t="shared" si="33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34"/>
        <v>174</v>
      </c>
      <c r="G363" t="s">
        <v>20</v>
      </c>
      <c r="H363">
        <v>88</v>
      </c>
      <c r="I363">
        <f t="shared" si="35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0"/>
        <v>theater</v>
      </c>
      <c r="R363" t="str">
        <f t="shared" si="31"/>
        <v>plays</v>
      </c>
      <c r="S363" s="6">
        <f t="shared" si="32"/>
        <v>43015.208333333328</v>
      </c>
      <c r="T363" s="6">
        <f t="shared" si="33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34"/>
        <v>372</v>
      </c>
      <c r="G364" t="s">
        <v>20</v>
      </c>
      <c r="H364">
        <v>191</v>
      </c>
      <c r="I364">
        <f t="shared" si="35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0"/>
        <v>music</v>
      </c>
      <c r="R364" t="str">
        <f t="shared" si="31"/>
        <v>rock</v>
      </c>
      <c r="S364" s="6">
        <f t="shared" si="32"/>
        <v>40570.25</v>
      </c>
      <c r="T364" s="6">
        <f t="shared" si="33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34"/>
        <v>160</v>
      </c>
      <c r="G365" t="s">
        <v>20</v>
      </c>
      <c r="H365">
        <v>139</v>
      </c>
      <c r="I365">
        <f t="shared" si="35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0"/>
        <v>music</v>
      </c>
      <c r="R365" t="str">
        <f t="shared" si="31"/>
        <v>rock</v>
      </c>
      <c r="S365" s="6">
        <f t="shared" si="32"/>
        <v>40904.25</v>
      </c>
      <c r="T365" s="6">
        <f t="shared" si="33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34"/>
        <v>1616</v>
      </c>
      <c r="G366" t="s">
        <v>20</v>
      </c>
      <c r="H366">
        <v>186</v>
      </c>
      <c r="I366">
        <f t="shared" si="35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0"/>
        <v>music</v>
      </c>
      <c r="R366" t="str">
        <f t="shared" si="31"/>
        <v>indie rock</v>
      </c>
      <c r="S366" s="6">
        <f t="shared" si="32"/>
        <v>43164.25</v>
      </c>
      <c r="T366" s="6">
        <f t="shared" si="33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34"/>
        <v>733</v>
      </c>
      <c r="G367" t="s">
        <v>20</v>
      </c>
      <c r="H367">
        <v>112</v>
      </c>
      <c r="I367">
        <f t="shared" si="35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0"/>
        <v>theater</v>
      </c>
      <c r="R367" t="str">
        <f t="shared" si="31"/>
        <v>plays</v>
      </c>
      <c r="S367" s="6">
        <f t="shared" si="32"/>
        <v>42733.25</v>
      </c>
      <c r="T367" s="6">
        <f t="shared" si="33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34"/>
        <v>592</v>
      </c>
      <c r="G368" t="s">
        <v>20</v>
      </c>
      <c r="H368">
        <v>101</v>
      </c>
      <c r="I368">
        <f t="shared" si="35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0"/>
        <v>theater</v>
      </c>
      <c r="R368" t="str">
        <f t="shared" si="31"/>
        <v>plays</v>
      </c>
      <c r="S368" s="6">
        <f t="shared" si="32"/>
        <v>40546.25</v>
      </c>
      <c r="T368" s="6">
        <f t="shared" si="33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34"/>
        <v>19</v>
      </c>
      <c r="G369" t="s">
        <v>14</v>
      </c>
      <c r="H369">
        <v>75</v>
      </c>
      <c r="I369">
        <f t="shared" si="35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0"/>
        <v>theater</v>
      </c>
      <c r="R369" t="str">
        <f t="shared" si="31"/>
        <v>plays</v>
      </c>
      <c r="S369" s="6">
        <f t="shared" si="32"/>
        <v>41930.208333333336</v>
      </c>
      <c r="T369" s="6">
        <f t="shared" si="33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34"/>
        <v>277</v>
      </c>
      <c r="G370" t="s">
        <v>20</v>
      </c>
      <c r="H370">
        <v>206</v>
      </c>
      <c r="I370">
        <f t="shared" si="35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0"/>
        <v>film &amp; video</v>
      </c>
      <c r="R370" t="str">
        <f t="shared" si="31"/>
        <v>documentary</v>
      </c>
      <c r="S370" s="6">
        <f t="shared" si="32"/>
        <v>40464.208333333336</v>
      </c>
      <c r="T370" s="6">
        <f t="shared" si="33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34"/>
        <v>273</v>
      </c>
      <c r="G371" t="s">
        <v>20</v>
      </c>
      <c r="H371">
        <v>154</v>
      </c>
      <c r="I371">
        <f t="shared" si="35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0"/>
        <v>film &amp; video</v>
      </c>
      <c r="R371" t="str">
        <f t="shared" si="31"/>
        <v>television</v>
      </c>
      <c r="S371" s="6">
        <f t="shared" si="32"/>
        <v>41308.25</v>
      </c>
      <c r="T371" s="6">
        <f t="shared" si="33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34"/>
        <v>159</v>
      </c>
      <c r="G372" t="s">
        <v>20</v>
      </c>
      <c r="H372">
        <v>5966</v>
      </c>
      <c r="I372">
        <f t="shared" si="35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0"/>
        <v>theater</v>
      </c>
      <c r="R372" t="str">
        <f t="shared" si="31"/>
        <v>plays</v>
      </c>
      <c r="S372" s="6">
        <f t="shared" si="32"/>
        <v>43570.208333333328</v>
      </c>
      <c r="T372" s="6">
        <f t="shared" si="33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34"/>
        <v>68</v>
      </c>
      <c r="G373" t="s">
        <v>14</v>
      </c>
      <c r="H373">
        <v>2176</v>
      </c>
      <c r="I373">
        <f t="shared" si="35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0"/>
        <v>theater</v>
      </c>
      <c r="R373" t="str">
        <f t="shared" si="31"/>
        <v>plays</v>
      </c>
      <c r="S373" s="6">
        <f t="shared" si="32"/>
        <v>42043.25</v>
      </c>
      <c r="T373" s="6">
        <f t="shared" si="33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34"/>
        <v>1592</v>
      </c>
      <c r="G374" t="s">
        <v>20</v>
      </c>
      <c r="H374">
        <v>169</v>
      </c>
      <c r="I374">
        <f t="shared" si="35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0"/>
        <v>film &amp; video</v>
      </c>
      <c r="R374" t="str">
        <f t="shared" si="31"/>
        <v>documentary</v>
      </c>
      <c r="S374" s="6">
        <f t="shared" si="32"/>
        <v>42012.25</v>
      </c>
      <c r="T374" s="6">
        <f t="shared" si="33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34"/>
        <v>730</v>
      </c>
      <c r="G375" t="s">
        <v>20</v>
      </c>
      <c r="H375">
        <v>2106</v>
      </c>
      <c r="I375">
        <f t="shared" si="35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0"/>
        <v>theater</v>
      </c>
      <c r="R375" t="str">
        <f t="shared" si="31"/>
        <v>plays</v>
      </c>
      <c r="S375" s="6">
        <f t="shared" si="32"/>
        <v>42964.208333333328</v>
      </c>
      <c r="T375" s="6">
        <f t="shared" si="33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34"/>
        <v>13</v>
      </c>
      <c r="G376" t="s">
        <v>14</v>
      </c>
      <c r="H376">
        <v>441</v>
      </c>
      <c r="I376">
        <f t="shared" si="35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0"/>
        <v>film &amp; video</v>
      </c>
      <c r="R376" t="str">
        <f t="shared" si="31"/>
        <v>documentary</v>
      </c>
      <c r="S376" s="6">
        <f t="shared" si="32"/>
        <v>43476.25</v>
      </c>
      <c r="T376" s="6">
        <f t="shared" si="33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34"/>
        <v>55</v>
      </c>
      <c r="G377" t="s">
        <v>14</v>
      </c>
      <c r="H377">
        <v>25</v>
      </c>
      <c r="I377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0"/>
        <v>music</v>
      </c>
      <c r="R377" t="str">
        <f t="shared" si="31"/>
        <v>indie rock</v>
      </c>
      <c r="S377" s="6">
        <f t="shared" si="32"/>
        <v>42293.208333333328</v>
      </c>
      <c r="T377" s="6">
        <f t="shared" si="33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34"/>
        <v>361</v>
      </c>
      <c r="G378" t="s">
        <v>20</v>
      </c>
      <c r="H378">
        <v>131</v>
      </c>
      <c r="I378">
        <f t="shared" si="35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0"/>
        <v>music</v>
      </c>
      <c r="R378" t="str">
        <f t="shared" si="31"/>
        <v>rock</v>
      </c>
      <c r="S378" s="6">
        <f t="shared" si="32"/>
        <v>41826.208333333336</v>
      </c>
      <c r="T378" s="6">
        <f t="shared" si="33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34"/>
        <v>10</v>
      </c>
      <c r="G379" t="s">
        <v>14</v>
      </c>
      <c r="H379">
        <v>127</v>
      </c>
      <c r="I379">
        <f t="shared" si="35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0"/>
        <v>theater</v>
      </c>
      <c r="R379" t="str">
        <f t="shared" si="31"/>
        <v>plays</v>
      </c>
      <c r="S379" s="6">
        <f t="shared" si="32"/>
        <v>43760.208333333328</v>
      </c>
      <c r="T379" s="6">
        <f t="shared" si="33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34"/>
        <v>14</v>
      </c>
      <c r="G380" t="s">
        <v>14</v>
      </c>
      <c r="H380">
        <v>355</v>
      </c>
      <c r="I380">
        <f t="shared" si="35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0"/>
        <v>film &amp; video</v>
      </c>
      <c r="R380" t="str">
        <f t="shared" si="31"/>
        <v>documentary</v>
      </c>
      <c r="S380" s="6">
        <f t="shared" si="32"/>
        <v>43241.208333333328</v>
      </c>
      <c r="T380" s="6">
        <f t="shared" si="33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34"/>
        <v>40</v>
      </c>
      <c r="G381" t="s">
        <v>14</v>
      </c>
      <c r="H381">
        <v>44</v>
      </c>
      <c r="I381">
        <f t="shared" si="35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0"/>
        <v>theater</v>
      </c>
      <c r="R381" t="str">
        <f t="shared" si="31"/>
        <v>plays</v>
      </c>
      <c r="S381" s="6">
        <f t="shared" si="32"/>
        <v>40843.208333333336</v>
      </c>
      <c r="T381" s="6">
        <f t="shared" si="33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34"/>
        <v>160</v>
      </c>
      <c r="G382" t="s">
        <v>20</v>
      </c>
      <c r="H382">
        <v>84</v>
      </c>
      <c r="I382">
        <f t="shared" si="35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0"/>
        <v>theater</v>
      </c>
      <c r="R382" t="str">
        <f t="shared" si="31"/>
        <v>plays</v>
      </c>
      <c r="S382" s="6">
        <f t="shared" si="32"/>
        <v>41448.208333333336</v>
      </c>
      <c r="T382" s="6">
        <f t="shared" si="33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34"/>
        <v>184</v>
      </c>
      <c r="G383" t="s">
        <v>20</v>
      </c>
      <c r="H383">
        <v>155</v>
      </c>
      <c r="I383">
        <f t="shared" si="35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0"/>
        <v>theater</v>
      </c>
      <c r="R383" t="str">
        <f t="shared" si="31"/>
        <v>plays</v>
      </c>
      <c r="S383" s="6">
        <f t="shared" si="32"/>
        <v>42163.208333333328</v>
      </c>
      <c r="T383" s="6">
        <f t="shared" si="33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34"/>
        <v>64</v>
      </c>
      <c r="G384" t="s">
        <v>14</v>
      </c>
      <c r="H384">
        <v>67</v>
      </c>
      <c r="I384">
        <f t="shared" si="35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0"/>
        <v>photography</v>
      </c>
      <c r="R384" t="str">
        <f t="shared" si="31"/>
        <v>photography books</v>
      </c>
      <c r="S384" s="6">
        <f t="shared" si="32"/>
        <v>43024.208333333328</v>
      </c>
      <c r="T384" s="6">
        <f t="shared" si="33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34"/>
        <v>225</v>
      </c>
      <c r="G385" t="s">
        <v>20</v>
      </c>
      <c r="H385">
        <v>189</v>
      </c>
      <c r="I385">
        <f t="shared" si="35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0"/>
        <v>food</v>
      </c>
      <c r="R385" t="str">
        <f t="shared" si="31"/>
        <v>food trucks</v>
      </c>
      <c r="S385" s="6">
        <f t="shared" si="32"/>
        <v>43509.25</v>
      </c>
      <c r="T385" s="6">
        <f t="shared" si="33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34"/>
        <v>172</v>
      </c>
      <c r="G386" t="s">
        <v>20</v>
      </c>
      <c r="H386">
        <v>4799</v>
      </c>
      <c r="I386">
        <f t="shared" si="35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0"/>
        <v>film &amp; video</v>
      </c>
      <c r="R386" t="str">
        <f t="shared" si="31"/>
        <v>documentary</v>
      </c>
      <c r="S386" s="6">
        <f t="shared" si="32"/>
        <v>42776.25</v>
      </c>
      <c r="T386" s="6">
        <f t="shared" si="33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34"/>
        <v>146</v>
      </c>
      <c r="G387" t="s">
        <v>20</v>
      </c>
      <c r="H387">
        <v>1137</v>
      </c>
      <c r="I387">
        <f t="shared" si="35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6" xml:space="preserve"> IFERROR(LEFT(P387, SEARCH("/", P387 &amp; "/") -1), P387)</f>
        <v>publishing</v>
      </c>
      <c r="R387" t="str">
        <f t="shared" ref="R387:R450" si="37">IFERROR(MID(P387, SEARCH("/", P387 &amp; "/") + 1, LEN(P387)), "")</f>
        <v>nonfiction</v>
      </c>
      <c r="S387" s="6">
        <f t="shared" ref="S387:S450" si="38">(((L387/60)/60)/24)+DATE(1970,1,1)</f>
        <v>43553.208333333328</v>
      </c>
      <c r="T387" s="6">
        <f t="shared" ref="T387:T450" si="39">(((M387/60)/60)/24)+DATE(1970,1,1)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40">ROUND((E388/D388)*100,0)</f>
        <v>76</v>
      </c>
      <c r="G388" t="s">
        <v>14</v>
      </c>
      <c r="H388">
        <v>1068</v>
      </c>
      <c r="I388">
        <f t="shared" ref="I388:I451" si="41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6"/>
        <v>theater</v>
      </c>
      <c r="R388" t="str">
        <f t="shared" si="37"/>
        <v>plays</v>
      </c>
      <c r="S388" s="6">
        <f t="shared" si="38"/>
        <v>40355.208333333336</v>
      </c>
      <c r="T388" s="6">
        <f t="shared" si="39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40"/>
        <v>39</v>
      </c>
      <c r="G389" t="s">
        <v>14</v>
      </c>
      <c r="H389">
        <v>424</v>
      </c>
      <c r="I389">
        <f t="shared" si="41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6"/>
        <v>technology</v>
      </c>
      <c r="R389" t="str">
        <f t="shared" si="37"/>
        <v>wearables</v>
      </c>
      <c r="S389" s="6">
        <f t="shared" si="38"/>
        <v>41072.208333333336</v>
      </c>
      <c r="T389" s="6">
        <f t="shared" si="39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40"/>
        <v>11</v>
      </c>
      <c r="G390" t="s">
        <v>74</v>
      </c>
      <c r="H390">
        <v>145</v>
      </c>
      <c r="I390">
        <f t="shared" si="41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6"/>
        <v>music</v>
      </c>
      <c r="R390" t="str">
        <f t="shared" si="37"/>
        <v>indie rock</v>
      </c>
      <c r="S390" s="6">
        <f t="shared" si="38"/>
        <v>40912.25</v>
      </c>
      <c r="T390" s="6">
        <f t="shared" si="39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40"/>
        <v>122</v>
      </c>
      <c r="G391" t="s">
        <v>20</v>
      </c>
      <c r="H391">
        <v>1152</v>
      </c>
      <c r="I391">
        <f t="shared" si="41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6"/>
        <v>theater</v>
      </c>
      <c r="R391" t="str">
        <f t="shared" si="37"/>
        <v>plays</v>
      </c>
      <c r="S391" s="6">
        <f t="shared" si="38"/>
        <v>40479.208333333336</v>
      </c>
      <c r="T391" s="6">
        <f t="shared" si="39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40"/>
        <v>187</v>
      </c>
      <c r="G392" t="s">
        <v>20</v>
      </c>
      <c r="H392">
        <v>50</v>
      </c>
      <c r="I392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6"/>
        <v>photography</v>
      </c>
      <c r="R392" t="str">
        <f t="shared" si="37"/>
        <v>photography books</v>
      </c>
      <c r="S392" s="6">
        <f t="shared" si="38"/>
        <v>41530.208333333336</v>
      </c>
      <c r="T392" s="6">
        <f t="shared" si="39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40"/>
        <v>7</v>
      </c>
      <c r="G393" t="s">
        <v>14</v>
      </c>
      <c r="H393">
        <v>151</v>
      </c>
      <c r="I393">
        <f t="shared" si="41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6"/>
        <v>publishing</v>
      </c>
      <c r="R393" t="str">
        <f t="shared" si="37"/>
        <v>nonfiction</v>
      </c>
      <c r="S393" s="6">
        <f t="shared" si="38"/>
        <v>41653.25</v>
      </c>
      <c r="T393" s="6">
        <f t="shared" si="39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40"/>
        <v>66</v>
      </c>
      <c r="G394" t="s">
        <v>14</v>
      </c>
      <c r="H394">
        <v>1608</v>
      </c>
      <c r="I394">
        <f t="shared" si="41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6"/>
        <v>technology</v>
      </c>
      <c r="R394" t="str">
        <f t="shared" si="37"/>
        <v>wearables</v>
      </c>
      <c r="S394" s="6">
        <f t="shared" si="38"/>
        <v>40549.25</v>
      </c>
      <c r="T394" s="6">
        <f t="shared" si="39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40"/>
        <v>229</v>
      </c>
      <c r="G395" t="s">
        <v>20</v>
      </c>
      <c r="H395">
        <v>3059</v>
      </c>
      <c r="I395">
        <f t="shared" si="41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6"/>
        <v>music</v>
      </c>
      <c r="R395" t="str">
        <f t="shared" si="37"/>
        <v>jazz</v>
      </c>
      <c r="S395" s="6">
        <f t="shared" si="38"/>
        <v>42933.208333333328</v>
      </c>
      <c r="T395" s="6">
        <f t="shared" si="39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40"/>
        <v>469</v>
      </c>
      <c r="G396" t="s">
        <v>20</v>
      </c>
      <c r="H396">
        <v>34</v>
      </c>
      <c r="I396">
        <f t="shared" si="41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6"/>
        <v>film &amp; video</v>
      </c>
      <c r="R396" t="str">
        <f t="shared" si="37"/>
        <v>documentary</v>
      </c>
      <c r="S396" s="6">
        <f t="shared" si="38"/>
        <v>41484.208333333336</v>
      </c>
      <c r="T396" s="6">
        <f t="shared" si="39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40"/>
        <v>130</v>
      </c>
      <c r="G397" t="s">
        <v>20</v>
      </c>
      <c r="H397">
        <v>220</v>
      </c>
      <c r="I397">
        <f t="shared" si="41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6"/>
        <v>theater</v>
      </c>
      <c r="R397" t="str">
        <f t="shared" si="37"/>
        <v>plays</v>
      </c>
      <c r="S397" s="6">
        <f t="shared" si="38"/>
        <v>40885.25</v>
      </c>
      <c r="T397" s="6">
        <f t="shared" si="39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40"/>
        <v>167</v>
      </c>
      <c r="G398" t="s">
        <v>20</v>
      </c>
      <c r="H398">
        <v>1604</v>
      </c>
      <c r="I398">
        <f t="shared" si="41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6"/>
        <v>film &amp; video</v>
      </c>
      <c r="R398" t="str">
        <f t="shared" si="37"/>
        <v>drama</v>
      </c>
      <c r="S398" s="6">
        <f t="shared" si="38"/>
        <v>43378.208333333328</v>
      </c>
      <c r="T398" s="6">
        <f t="shared" si="39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40"/>
        <v>174</v>
      </c>
      <c r="G399" t="s">
        <v>20</v>
      </c>
      <c r="H399">
        <v>454</v>
      </c>
      <c r="I399">
        <f t="shared" si="41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6"/>
        <v>music</v>
      </c>
      <c r="R399" t="str">
        <f t="shared" si="37"/>
        <v>rock</v>
      </c>
      <c r="S399" s="6">
        <f t="shared" si="38"/>
        <v>41417.208333333336</v>
      </c>
      <c r="T399" s="6">
        <f t="shared" si="39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40"/>
        <v>718</v>
      </c>
      <c r="G400" t="s">
        <v>20</v>
      </c>
      <c r="H400">
        <v>123</v>
      </c>
      <c r="I400">
        <f t="shared" si="41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6"/>
        <v>film &amp; video</v>
      </c>
      <c r="R400" t="str">
        <f t="shared" si="37"/>
        <v>animation</v>
      </c>
      <c r="S400" s="6">
        <f t="shared" si="38"/>
        <v>43228.208333333328</v>
      </c>
      <c r="T400" s="6">
        <f t="shared" si="39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40"/>
        <v>64</v>
      </c>
      <c r="G401" t="s">
        <v>14</v>
      </c>
      <c r="H401">
        <v>941</v>
      </c>
      <c r="I401">
        <f t="shared" si="41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6"/>
        <v>music</v>
      </c>
      <c r="R401" t="str">
        <f t="shared" si="37"/>
        <v>indie rock</v>
      </c>
      <c r="S401" s="6">
        <f t="shared" si="38"/>
        <v>40576.25</v>
      </c>
      <c r="T401" s="6">
        <f t="shared" si="39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40"/>
        <v>2</v>
      </c>
      <c r="G402" t="s">
        <v>14</v>
      </c>
      <c r="H402">
        <v>1</v>
      </c>
      <c r="I402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6"/>
        <v>photography</v>
      </c>
      <c r="R402" t="str">
        <f t="shared" si="37"/>
        <v>photography books</v>
      </c>
      <c r="S402" s="6">
        <f t="shared" si="38"/>
        <v>41502.208333333336</v>
      </c>
      <c r="T402" s="6">
        <f t="shared" si="39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40"/>
        <v>1530</v>
      </c>
      <c r="G403" t="s">
        <v>20</v>
      </c>
      <c r="H403">
        <v>299</v>
      </c>
      <c r="I403">
        <f t="shared" si="41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6"/>
        <v>theater</v>
      </c>
      <c r="R403" t="str">
        <f t="shared" si="37"/>
        <v>plays</v>
      </c>
      <c r="S403" s="6">
        <f t="shared" si="38"/>
        <v>43765.208333333328</v>
      </c>
      <c r="T403" s="6">
        <f t="shared" si="39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40"/>
        <v>40</v>
      </c>
      <c r="G404" t="s">
        <v>14</v>
      </c>
      <c r="H404">
        <v>40</v>
      </c>
      <c r="I404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6"/>
        <v>film &amp; video</v>
      </c>
      <c r="R404" t="str">
        <f t="shared" si="37"/>
        <v>shorts</v>
      </c>
      <c r="S404" s="6">
        <f t="shared" si="38"/>
        <v>40914.25</v>
      </c>
      <c r="T404" s="6">
        <f t="shared" si="39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40"/>
        <v>86</v>
      </c>
      <c r="G405" t="s">
        <v>14</v>
      </c>
      <c r="H405">
        <v>3015</v>
      </c>
      <c r="I405">
        <f t="shared" si="41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6"/>
        <v>theater</v>
      </c>
      <c r="R405" t="str">
        <f t="shared" si="37"/>
        <v>plays</v>
      </c>
      <c r="S405" s="6">
        <f t="shared" si="38"/>
        <v>40310.208333333336</v>
      </c>
      <c r="T405" s="6">
        <f t="shared" si="39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40"/>
        <v>316</v>
      </c>
      <c r="G406" t="s">
        <v>20</v>
      </c>
      <c r="H406">
        <v>2237</v>
      </c>
      <c r="I406">
        <f t="shared" si="41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6"/>
        <v>theater</v>
      </c>
      <c r="R406" t="str">
        <f t="shared" si="37"/>
        <v>plays</v>
      </c>
      <c r="S406" s="6">
        <f t="shared" si="38"/>
        <v>43053.25</v>
      </c>
      <c r="T406" s="6">
        <f t="shared" si="39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40"/>
        <v>90</v>
      </c>
      <c r="G407" t="s">
        <v>14</v>
      </c>
      <c r="H407">
        <v>435</v>
      </c>
      <c r="I407">
        <f t="shared" si="41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6"/>
        <v>theater</v>
      </c>
      <c r="R407" t="str">
        <f t="shared" si="37"/>
        <v>plays</v>
      </c>
      <c r="S407" s="6">
        <f t="shared" si="38"/>
        <v>43255.208333333328</v>
      </c>
      <c r="T407" s="6">
        <f t="shared" si="39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40"/>
        <v>182</v>
      </c>
      <c r="G408" t="s">
        <v>20</v>
      </c>
      <c r="H408">
        <v>645</v>
      </c>
      <c r="I408">
        <f t="shared" si="41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6"/>
        <v>film &amp; video</v>
      </c>
      <c r="R408" t="str">
        <f t="shared" si="37"/>
        <v>documentary</v>
      </c>
      <c r="S408" s="6">
        <f t="shared" si="38"/>
        <v>41304.25</v>
      </c>
      <c r="T408" s="6">
        <f t="shared" si="39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40"/>
        <v>356</v>
      </c>
      <c r="G409" t="s">
        <v>20</v>
      </c>
      <c r="H409">
        <v>484</v>
      </c>
      <c r="I409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6"/>
        <v>theater</v>
      </c>
      <c r="R409" t="str">
        <f t="shared" si="37"/>
        <v>plays</v>
      </c>
      <c r="S409" s="6">
        <f t="shared" si="38"/>
        <v>43751.208333333328</v>
      </c>
      <c r="T409" s="6">
        <f t="shared" si="39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40"/>
        <v>132</v>
      </c>
      <c r="G410" t="s">
        <v>20</v>
      </c>
      <c r="H410">
        <v>154</v>
      </c>
      <c r="I410">
        <f t="shared" si="41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6"/>
        <v>film &amp; video</v>
      </c>
      <c r="R410" t="str">
        <f t="shared" si="37"/>
        <v>documentary</v>
      </c>
      <c r="S410" s="6">
        <f t="shared" si="38"/>
        <v>42541.208333333328</v>
      </c>
      <c r="T410" s="6">
        <f t="shared" si="39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40"/>
        <v>46</v>
      </c>
      <c r="G411" t="s">
        <v>14</v>
      </c>
      <c r="H411">
        <v>714</v>
      </c>
      <c r="I411">
        <f t="shared" si="41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6"/>
        <v>music</v>
      </c>
      <c r="R411" t="str">
        <f t="shared" si="37"/>
        <v>rock</v>
      </c>
      <c r="S411" s="6">
        <f t="shared" si="38"/>
        <v>42843.208333333328</v>
      </c>
      <c r="T411" s="6">
        <f t="shared" si="39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40"/>
        <v>36</v>
      </c>
      <c r="G412" t="s">
        <v>47</v>
      </c>
      <c r="H412">
        <v>1111</v>
      </c>
      <c r="I412">
        <f t="shared" si="41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6"/>
        <v>games</v>
      </c>
      <c r="R412" t="str">
        <f t="shared" si="37"/>
        <v>mobile games</v>
      </c>
      <c r="S412" s="6">
        <f t="shared" si="38"/>
        <v>42122.208333333328</v>
      </c>
      <c r="T412" s="6">
        <f t="shared" si="39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40"/>
        <v>105</v>
      </c>
      <c r="G413" t="s">
        <v>20</v>
      </c>
      <c r="H413">
        <v>82</v>
      </c>
      <c r="I413">
        <f t="shared" si="41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6"/>
        <v>theater</v>
      </c>
      <c r="R413" t="str">
        <f t="shared" si="37"/>
        <v>plays</v>
      </c>
      <c r="S413" s="6">
        <f t="shared" si="38"/>
        <v>42884.208333333328</v>
      </c>
      <c r="T413" s="6">
        <f t="shared" si="39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40"/>
        <v>669</v>
      </c>
      <c r="G414" t="s">
        <v>20</v>
      </c>
      <c r="H414">
        <v>134</v>
      </c>
      <c r="I414">
        <f t="shared" si="41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6"/>
        <v>publishing</v>
      </c>
      <c r="R414" t="str">
        <f t="shared" si="37"/>
        <v>fiction</v>
      </c>
      <c r="S414" s="6">
        <f t="shared" si="38"/>
        <v>41642.25</v>
      </c>
      <c r="T414" s="6">
        <f t="shared" si="39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40"/>
        <v>62</v>
      </c>
      <c r="G415" t="s">
        <v>47</v>
      </c>
      <c r="H415">
        <v>1089</v>
      </c>
      <c r="I415">
        <f t="shared" si="41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6"/>
        <v>film &amp; video</v>
      </c>
      <c r="R415" t="str">
        <f t="shared" si="37"/>
        <v>animation</v>
      </c>
      <c r="S415" s="6">
        <f t="shared" si="38"/>
        <v>43431.25</v>
      </c>
      <c r="T415" s="6">
        <f t="shared" si="39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40"/>
        <v>85</v>
      </c>
      <c r="G416" t="s">
        <v>14</v>
      </c>
      <c r="H416">
        <v>5497</v>
      </c>
      <c r="I416">
        <f t="shared" si="41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6"/>
        <v>food</v>
      </c>
      <c r="R416" t="str">
        <f t="shared" si="37"/>
        <v>food trucks</v>
      </c>
      <c r="S416" s="6">
        <f t="shared" si="38"/>
        <v>40288.208333333336</v>
      </c>
      <c r="T416" s="6">
        <f t="shared" si="39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40"/>
        <v>11</v>
      </c>
      <c r="G417" t="s">
        <v>14</v>
      </c>
      <c r="H417">
        <v>418</v>
      </c>
      <c r="I417">
        <f t="shared" si="41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6"/>
        <v>theater</v>
      </c>
      <c r="R417" t="str">
        <f t="shared" si="37"/>
        <v>plays</v>
      </c>
      <c r="S417" s="6">
        <f t="shared" si="38"/>
        <v>40921.25</v>
      </c>
      <c r="T417" s="6">
        <f t="shared" si="39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40"/>
        <v>44</v>
      </c>
      <c r="G418" t="s">
        <v>14</v>
      </c>
      <c r="H418">
        <v>1439</v>
      </c>
      <c r="I418">
        <f t="shared" si="41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6"/>
        <v>film &amp; video</v>
      </c>
      <c r="R418" t="str">
        <f t="shared" si="37"/>
        <v>documentary</v>
      </c>
      <c r="S418" s="6">
        <f t="shared" si="38"/>
        <v>40560.25</v>
      </c>
      <c r="T418" s="6">
        <f t="shared" si="39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40"/>
        <v>55</v>
      </c>
      <c r="G419" t="s">
        <v>14</v>
      </c>
      <c r="H419">
        <v>15</v>
      </c>
      <c r="I419">
        <f t="shared" si="41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6"/>
        <v>theater</v>
      </c>
      <c r="R419" t="str">
        <f t="shared" si="37"/>
        <v>plays</v>
      </c>
      <c r="S419" s="6">
        <f t="shared" si="38"/>
        <v>43407.208333333328</v>
      </c>
      <c r="T419" s="6">
        <f t="shared" si="39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40"/>
        <v>57</v>
      </c>
      <c r="G420" t="s">
        <v>14</v>
      </c>
      <c r="H420">
        <v>1999</v>
      </c>
      <c r="I420">
        <f t="shared" si="41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6"/>
        <v>film &amp; video</v>
      </c>
      <c r="R420" t="str">
        <f t="shared" si="37"/>
        <v>documentary</v>
      </c>
      <c r="S420" s="6">
        <f t="shared" si="38"/>
        <v>41035.208333333336</v>
      </c>
      <c r="T420" s="6">
        <f t="shared" si="39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40"/>
        <v>123</v>
      </c>
      <c r="G421" t="s">
        <v>20</v>
      </c>
      <c r="H421">
        <v>5203</v>
      </c>
      <c r="I421">
        <f t="shared" si="41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6"/>
        <v>technology</v>
      </c>
      <c r="R421" t="str">
        <f t="shared" si="37"/>
        <v>web</v>
      </c>
      <c r="S421" s="6">
        <f t="shared" si="38"/>
        <v>40899.25</v>
      </c>
      <c r="T421" s="6">
        <f t="shared" si="39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40"/>
        <v>128</v>
      </c>
      <c r="G422" t="s">
        <v>20</v>
      </c>
      <c r="H422">
        <v>94</v>
      </c>
      <c r="I422">
        <f t="shared" si="41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6"/>
        <v>theater</v>
      </c>
      <c r="R422" t="str">
        <f t="shared" si="37"/>
        <v>plays</v>
      </c>
      <c r="S422" s="6">
        <f t="shared" si="38"/>
        <v>42911.208333333328</v>
      </c>
      <c r="T422" s="6">
        <f t="shared" si="39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40"/>
        <v>64</v>
      </c>
      <c r="G423" t="s">
        <v>14</v>
      </c>
      <c r="H423">
        <v>118</v>
      </c>
      <c r="I423">
        <f t="shared" si="41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6"/>
        <v>technology</v>
      </c>
      <c r="R423" t="str">
        <f t="shared" si="37"/>
        <v>wearables</v>
      </c>
      <c r="S423" s="6">
        <f t="shared" si="38"/>
        <v>42915.208333333328</v>
      </c>
      <c r="T423" s="6">
        <f t="shared" si="39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40"/>
        <v>127</v>
      </c>
      <c r="G424" t="s">
        <v>20</v>
      </c>
      <c r="H424">
        <v>205</v>
      </c>
      <c r="I424">
        <f t="shared" si="41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6"/>
        <v>theater</v>
      </c>
      <c r="R424" t="str">
        <f t="shared" si="37"/>
        <v>plays</v>
      </c>
      <c r="S424" s="6">
        <f t="shared" si="38"/>
        <v>40285.208333333336</v>
      </c>
      <c r="T424" s="6">
        <f t="shared" si="39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40"/>
        <v>11</v>
      </c>
      <c r="G425" t="s">
        <v>14</v>
      </c>
      <c r="H425">
        <v>162</v>
      </c>
      <c r="I425">
        <f t="shared" si="41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6"/>
        <v>food</v>
      </c>
      <c r="R425" t="str">
        <f t="shared" si="37"/>
        <v>food trucks</v>
      </c>
      <c r="S425" s="6">
        <f t="shared" si="38"/>
        <v>40808.208333333336</v>
      </c>
      <c r="T425" s="6">
        <f t="shared" si="39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40"/>
        <v>40</v>
      </c>
      <c r="G426" t="s">
        <v>14</v>
      </c>
      <c r="H426">
        <v>83</v>
      </c>
      <c r="I426">
        <f t="shared" si="41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6"/>
        <v>music</v>
      </c>
      <c r="R426" t="str">
        <f t="shared" si="37"/>
        <v>indie rock</v>
      </c>
      <c r="S426" s="6">
        <f t="shared" si="38"/>
        <v>43208.208333333328</v>
      </c>
      <c r="T426" s="6">
        <f t="shared" si="39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40"/>
        <v>288</v>
      </c>
      <c r="G427" t="s">
        <v>20</v>
      </c>
      <c r="H427">
        <v>92</v>
      </c>
      <c r="I427">
        <f t="shared" si="41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6"/>
        <v>photography</v>
      </c>
      <c r="R427" t="str">
        <f t="shared" si="37"/>
        <v>photography books</v>
      </c>
      <c r="S427" s="6">
        <f t="shared" si="38"/>
        <v>42213.208333333328</v>
      </c>
      <c r="T427" s="6">
        <f t="shared" si="39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40"/>
        <v>573</v>
      </c>
      <c r="G428" t="s">
        <v>20</v>
      </c>
      <c r="H428">
        <v>219</v>
      </c>
      <c r="I428">
        <f t="shared" si="41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6"/>
        <v>theater</v>
      </c>
      <c r="R428" t="str">
        <f t="shared" si="37"/>
        <v>plays</v>
      </c>
      <c r="S428" s="6">
        <f t="shared" si="38"/>
        <v>41332.25</v>
      </c>
      <c r="T428" s="6">
        <f t="shared" si="39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40"/>
        <v>113</v>
      </c>
      <c r="G429" t="s">
        <v>20</v>
      </c>
      <c r="H429">
        <v>2526</v>
      </c>
      <c r="I429">
        <f t="shared" si="41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6"/>
        <v>theater</v>
      </c>
      <c r="R429" t="str">
        <f t="shared" si="37"/>
        <v>plays</v>
      </c>
      <c r="S429" s="6">
        <f t="shared" si="38"/>
        <v>41895.208333333336</v>
      </c>
      <c r="T429" s="6">
        <f t="shared" si="39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40"/>
        <v>46</v>
      </c>
      <c r="G430" t="s">
        <v>14</v>
      </c>
      <c r="H430">
        <v>747</v>
      </c>
      <c r="I430">
        <f t="shared" si="41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6"/>
        <v>film &amp; video</v>
      </c>
      <c r="R430" t="str">
        <f t="shared" si="37"/>
        <v>animation</v>
      </c>
      <c r="S430" s="6">
        <f t="shared" si="38"/>
        <v>40585.25</v>
      </c>
      <c r="T430" s="6">
        <f t="shared" si="39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40"/>
        <v>91</v>
      </c>
      <c r="G431" t="s">
        <v>74</v>
      </c>
      <c r="H431">
        <v>2138</v>
      </c>
      <c r="I431">
        <f t="shared" si="41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6"/>
        <v>photography</v>
      </c>
      <c r="R431" t="str">
        <f t="shared" si="37"/>
        <v>photography books</v>
      </c>
      <c r="S431" s="6">
        <f t="shared" si="38"/>
        <v>41680.25</v>
      </c>
      <c r="T431" s="6">
        <f t="shared" si="39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40"/>
        <v>68</v>
      </c>
      <c r="G432" t="s">
        <v>14</v>
      </c>
      <c r="H432">
        <v>84</v>
      </c>
      <c r="I432">
        <f t="shared" si="41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6"/>
        <v>theater</v>
      </c>
      <c r="R432" t="str">
        <f t="shared" si="37"/>
        <v>plays</v>
      </c>
      <c r="S432" s="6">
        <f t="shared" si="38"/>
        <v>43737.208333333328</v>
      </c>
      <c r="T432" s="6">
        <f t="shared" si="39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40"/>
        <v>192</v>
      </c>
      <c r="G433" t="s">
        <v>20</v>
      </c>
      <c r="H433">
        <v>94</v>
      </c>
      <c r="I433">
        <f t="shared" si="41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6"/>
        <v>theater</v>
      </c>
      <c r="R433" t="str">
        <f t="shared" si="37"/>
        <v>plays</v>
      </c>
      <c r="S433" s="6">
        <f t="shared" si="38"/>
        <v>43273.208333333328</v>
      </c>
      <c r="T433" s="6">
        <f t="shared" si="39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40"/>
        <v>83</v>
      </c>
      <c r="G434" t="s">
        <v>14</v>
      </c>
      <c r="H434">
        <v>91</v>
      </c>
      <c r="I434">
        <f t="shared" si="41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6"/>
        <v>theater</v>
      </c>
      <c r="R434" t="str">
        <f t="shared" si="37"/>
        <v>plays</v>
      </c>
      <c r="S434" s="6">
        <f t="shared" si="38"/>
        <v>41761.208333333336</v>
      </c>
      <c r="T434" s="6">
        <f t="shared" si="39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40"/>
        <v>54</v>
      </c>
      <c r="G435" t="s">
        <v>14</v>
      </c>
      <c r="H435">
        <v>792</v>
      </c>
      <c r="I435">
        <f t="shared" si="41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6"/>
        <v>film &amp; video</v>
      </c>
      <c r="R435" t="str">
        <f t="shared" si="37"/>
        <v>documentary</v>
      </c>
      <c r="S435" s="6">
        <f t="shared" si="38"/>
        <v>41603.25</v>
      </c>
      <c r="T435" s="6">
        <f t="shared" si="39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40"/>
        <v>17</v>
      </c>
      <c r="G436" t="s">
        <v>74</v>
      </c>
      <c r="H436">
        <v>10</v>
      </c>
      <c r="I436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6"/>
        <v>theater</v>
      </c>
      <c r="R436" t="str">
        <f t="shared" si="37"/>
        <v>plays</v>
      </c>
      <c r="S436" s="6">
        <f t="shared" si="38"/>
        <v>42705.25</v>
      </c>
      <c r="T436" s="6">
        <f t="shared" si="39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40"/>
        <v>117</v>
      </c>
      <c r="G437" t="s">
        <v>20</v>
      </c>
      <c r="H437">
        <v>1713</v>
      </c>
      <c r="I437">
        <f t="shared" si="41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6"/>
        <v>theater</v>
      </c>
      <c r="R437" t="str">
        <f t="shared" si="37"/>
        <v>plays</v>
      </c>
      <c r="S437" s="6">
        <f t="shared" si="38"/>
        <v>41988.25</v>
      </c>
      <c r="T437" s="6">
        <f t="shared" si="39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40"/>
        <v>1052</v>
      </c>
      <c r="G438" t="s">
        <v>20</v>
      </c>
      <c r="H438">
        <v>249</v>
      </c>
      <c r="I438">
        <f t="shared" si="41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6"/>
        <v>music</v>
      </c>
      <c r="R438" t="str">
        <f t="shared" si="37"/>
        <v>jazz</v>
      </c>
      <c r="S438" s="6">
        <f t="shared" si="38"/>
        <v>43575.208333333328</v>
      </c>
      <c r="T438" s="6">
        <f t="shared" si="39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40"/>
        <v>123</v>
      </c>
      <c r="G439" t="s">
        <v>20</v>
      </c>
      <c r="H439">
        <v>192</v>
      </c>
      <c r="I439">
        <f t="shared" si="41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6"/>
        <v>film &amp; video</v>
      </c>
      <c r="R439" t="str">
        <f t="shared" si="37"/>
        <v>animation</v>
      </c>
      <c r="S439" s="6">
        <f t="shared" si="38"/>
        <v>42260.208333333328</v>
      </c>
      <c r="T439" s="6">
        <f t="shared" si="39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40"/>
        <v>179</v>
      </c>
      <c r="G440" t="s">
        <v>20</v>
      </c>
      <c r="H440">
        <v>247</v>
      </c>
      <c r="I440">
        <f t="shared" si="41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6"/>
        <v>theater</v>
      </c>
      <c r="R440" t="str">
        <f t="shared" si="37"/>
        <v>plays</v>
      </c>
      <c r="S440" s="6">
        <f t="shared" si="38"/>
        <v>41337.25</v>
      </c>
      <c r="T440" s="6">
        <f t="shared" si="39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40"/>
        <v>355</v>
      </c>
      <c r="G441" t="s">
        <v>20</v>
      </c>
      <c r="H441">
        <v>2293</v>
      </c>
      <c r="I441">
        <f t="shared" si="41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6"/>
        <v>film &amp; video</v>
      </c>
      <c r="R441" t="str">
        <f t="shared" si="37"/>
        <v>science fiction</v>
      </c>
      <c r="S441" s="6">
        <f t="shared" si="38"/>
        <v>42680.208333333328</v>
      </c>
      <c r="T441" s="6">
        <f t="shared" si="39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40"/>
        <v>162</v>
      </c>
      <c r="G442" t="s">
        <v>20</v>
      </c>
      <c r="H442">
        <v>3131</v>
      </c>
      <c r="I442">
        <f t="shared" si="41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6"/>
        <v>film &amp; video</v>
      </c>
      <c r="R442" t="str">
        <f t="shared" si="37"/>
        <v>television</v>
      </c>
      <c r="S442" s="6">
        <f t="shared" si="38"/>
        <v>42916.208333333328</v>
      </c>
      <c r="T442" s="6">
        <f t="shared" si="39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40"/>
        <v>25</v>
      </c>
      <c r="G443" t="s">
        <v>14</v>
      </c>
      <c r="H443">
        <v>32</v>
      </c>
      <c r="I443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6"/>
        <v>technology</v>
      </c>
      <c r="R443" t="str">
        <f t="shared" si="37"/>
        <v>wearables</v>
      </c>
      <c r="S443" s="6">
        <f t="shared" si="38"/>
        <v>41025.208333333336</v>
      </c>
      <c r="T443" s="6">
        <f t="shared" si="39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40"/>
        <v>199</v>
      </c>
      <c r="G444" t="s">
        <v>20</v>
      </c>
      <c r="H444">
        <v>143</v>
      </c>
      <c r="I444">
        <f t="shared" si="41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6"/>
        <v>theater</v>
      </c>
      <c r="R444" t="str">
        <f t="shared" si="37"/>
        <v>plays</v>
      </c>
      <c r="S444" s="6">
        <f t="shared" si="38"/>
        <v>42980.208333333328</v>
      </c>
      <c r="T444" s="6">
        <f t="shared" si="39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40"/>
        <v>35</v>
      </c>
      <c r="G445" t="s">
        <v>74</v>
      </c>
      <c r="H445">
        <v>90</v>
      </c>
      <c r="I445">
        <f t="shared" si="41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6"/>
        <v>theater</v>
      </c>
      <c r="R445" t="str">
        <f t="shared" si="37"/>
        <v>plays</v>
      </c>
      <c r="S445" s="6">
        <f t="shared" si="38"/>
        <v>40451.208333333336</v>
      </c>
      <c r="T445" s="6">
        <f t="shared" si="39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40"/>
        <v>176</v>
      </c>
      <c r="G446" t="s">
        <v>20</v>
      </c>
      <c r="H446">
        <v>296</v>
      </c>
      <c r="I446">
        <f t="shared" si="41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6"/>
        <v>music</v>
      </c>
      <c r="R446" t="str">
        <f t="shared" si="37"/>
        <v>indie rock</v>
      </c>
      <c r="S446" s="6">
        <f t="shared" si="38"/>
        <v>40748.208333333336</v>
      </c>
      <c r="T446" s="6">
        <f t="shared" si="39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40"/>
        <v>511</v>
      </c>
      <c r="G447" t="s">
        <v>20</v>
      </c>
      <c r="H447">
        <v>170</v>
      </c>
      <c r="I447">
        <f t="shared" si="41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6"/>
        <v>theater</v>
      </c>
      <c r="R447" t="str">
        <f t="shared" si="37"/>
        <v>plays</v>
      </c>
      <c r="S447" s="6">
        <f t="shared" si="38"/>
        <v>40515.25</v>
      </c>
      <c r="T447" s="6">
        <f t="shared" si="39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40"/>
        <v>82</v>
      </c>
      <c r="G448" t="s">
        <v>14</v>
      </c>
      <c r="H448">
        <v>186</v>
      </c>
      <c r="I448">
        <f t="shared" si="41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6"/>
        <v>technology</v>
      </c>
      <c r="R448" t="str">
        <f t="shared" si="37"/>
        <v>wearables</v>
      </c>
      <c r="S448" s="6">
        <f t="shared" si="38"/>
        <v>41261.25</v>
      </c>
      <c r="T448" s="6">
        <f t="shared" si="39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40"/>
        <v>24</v>
      </c>
      <c r="G449" t="s">
        <v>74</v>
      </c>
      <c r="H449">
        <v>439</v>
      </c>
      <c r="I449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6"/>
        <v>film &amp; video</v>
      </c>
      <c r="R449" t="str">
        <f t="shared" si="37"/>
        <v>television</v>
      </c>
      <c r="S449" s="6">
        <f t="shared" si="38"/>
        <v>43088.25</v>
      </c>
      <c r="T449" s="6">
        <f t="shared" si="39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40"/>
        <v>50</v>
      </c>
      <c r="G450" t="s">
        <v>14</v>
      </c>
      <c r="H450">
        <v>605</v>
      </c>
      <c r="I450">
        <f t="shared" si="41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6"/>
        <v>games</v>
      </c>
      <c r="R450" t="str">
        <f t="shared" si="37"/>
        <v>video games</v>
      </c>
      <c r="S450" s="6">
        <f t="shared" si="38"/>
        <v>41378.208333333336</v>
      </c>
      <c r="T450" s="6">
        <f t="shared" si="39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40"/>
        <v>967</v>
      </c>
      <c r="G451" t="s">
        <v>20</v>
      </c>
      <c r="H451">
        <v>86</v>
      </c>
      <c r="I451">
        <f t="shared" si="41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2" xml:space="preserve"> IFERROR(LEFT(P451, SEARCH("/", P451 &amp; "/") -1), P451)</f>
        <v>games</v>
      </c>
      <c r="R451" t="str">
        <f t="shared" ref="R451:R514" si="43">IFERROR(MID(P451, SEARCH("/", P451 &amp; "/") + 1, LEN(P451)), "")</f>
        <v>video games</v>
      </c>
      <c r="S451" s="6">
        <f t="shared" ref="S451:S514" si="44">(((L451/60)/60)/24)+DATE(1970,1,1)</f>
        <v>43530.25</v>
      </c>
      <c r="T451" s="6">
        <f t="shared" ref="T451:T514" si="45">(((M451/60)/60)/24)+DATE(1970,1,1)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46">ROUND((E452/D452)*100,0)</f>
        <v>4</v>
      </c>
      <c r="G452" t="s">
        <v>14</v>
      </c>
      <c r="H452">
        <v>1</v>
      </c>
      <c r="I452">
        <f t="shared" ref="I452:I515" si="47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2"/>
        <v>film &amp; video</v>
      </c>
      <c r="R452" t="str">
        <f t="shared" si="43"/>
        <v>animation</v>
      </c>
      <c r="S452" s="6">
        <f t="shared" si="44"/>
        <v>43394.208333333328</v>
      </c>
      <c r="T452" s="6">
        <f t="shared" si="45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46"/>
        <v>123</v>
      </c>
      <c r="G453" t="s">
        <v>20</v>
      </c>
      <c r="H453">
        <v>6286</v>
      </c>
      <c r="I453">
        <f t="shared" si="47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2"/>
        <v>music</v>
      </c>
      <c r="R453" t="str">
        <f t="shared" si="43"/>
        <v>rock</v>
      </c>
      <c r="S453" s="6">
        <f t="shared" si="44"/>
        <v>42935.208333333328</v>
      </c>
      <c r="T453" s="6">
        <f t="shared" si="45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46"/>
        <v>63</v>
      </c>
      <c r="G454" t="s">
        <v>14</v>
      </c>
      <c r="H454">
        <v>31</v>
      </c>
      <c r="I454">
        <f t="shared" si="47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2"/>
        <v>film &amp; video</v>
      </c>
      <c r="R454" t="str">
        <f t="shared" si="43"/>
        <v>drama</v>
      </c>
      <c r="S454" s="6">
        <f t="shared" si="44"/>
        <v>40365.208333333336</v>
      </c>
      <c r="T454" s="6">
        <f t="shared" si="45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46"/>
        <v>56</v>
      </c>
      <c r="G455" t="s">
        <v>14</v>
      </c>
      <c r="H455">
        <v>1181</v>
      </c>
      <c r="I455">
        <f t="shared" si="47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2"/>
        <v>film &amp; video</v>
      </c>
      <c r="R455" t="str">
        <f t="shared" si="43"/>
        <v>science fiction</v>
      </c>
      <c r="S455" s="6">
        <f t="shared" si="44"/>
        <v>42705.25</v>
      </c>
      <c r="T455" s="6">
        <f t="shared" si="45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46"/>
        <v>44</v>
      </c>
      <c r="G456" t="s">
        <v>14</v>
      </c>
      <c r="H456">
        <v>39</v>
      </c>
      <c r="I456">
        <f t="shared" si="47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2"/>
        <v>film &amp; video</v>
      </c>
      <c r="R456" t="str">
        <f t="shared" si="43"/>
        <v>drama</v>
      </c>
      <c r="S456" s="6">
        <f t="shared" si="44"/>
        <v>41568.208333333336</v>
      </c>
      <c r="T456" s="6">
        <f t="shared" si="45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46"/>
        <v>118</v>
      </c>
      <c r="G457" t="s">
        <v>20</v>
      </c>
      <c r="H457">
        <v>3727</v>
      </c>
      <c r="I457">
        <f t="shared" si="47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2"/>
        <v>theater</v>
      </c>
      <c r="R457" t="str">
        <f t="shared" si="43"/>
        <v>plays</v>
      </c>
      <c r="S457" s="6">
        <f t="shared" si="44"/>
        <v>40809.208333333336</v>
      </c>
      <c r="T457" s="6">
        <f t="shared" si="45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46"/>
        <v>104</v>
      </c>
      <c r="G458" t="s">
        <v>20</v>
      </c>
      <c r="H458">
        <v>1605</v>
      </c>
      <c r="I458">
        <f t="shared" si="47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2"/>
        <v>music</v>
      </c>
      <c r="R458" t="str">
        <f t="shared" si="43"/>
        <v>indie rock</v>
      </c>
      <c r="S458" s="6">
        <f t="shared" si="44"/>
        <v>43141.25</v>
      </c>
      <c r="T458" s="6">
        <f t="shared" si="45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46"/>
        <v>27</v>
      </c>
      <c r="G459" t="s">
        <v>14</v>
      </c>
      <c r="H459">
        <v>46</v>
      </c>
      <c r="I459">
        <f t="shared" si="47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2"/>
        <v>theater</v>
      </c>
      <c r="R459" t="str">
        <f t="shared" si="43"/>
        <v>plays</v>
      </c>
      <c r="S459" s="6">
        <f t="shared" si="44"/>
        <v>42657.208333333328</v>
      </c>
      <c r="T459" s="6">
        <f t="shared" si="45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46"/>
        <v>351</v>
      </c>
      <c r="G460" t="s">
        <v>20</v>
      </c>
      <c r="H460">
        <v>2120</v>
      </c>
      <c r="I460">
        <f t="shared" si="47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2"/>
        <v>theater</v>
      </c>
      <c r="R460" t="str">
        <f t="shared" si="43"/>
        <v>plays</v>
      </c>
      <c r="S460" s="6">
        <f t="shared" si="44"/>
        <v>40265.208333333336</v>
      </c>
      <c r="T460" s="6">
        <f t="shared" si="45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46"/>
        <v>90</v>
      </c>
      <c r="G461" t="s">
        <v>14</v>
      </c>
      <c r="H461">
        <v>105</v>
      </c>
      <c r="I461">
        <f t="shared" si="47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2"/>
        <v>film &amp; video</v>
      </c>
      <c r="R461" t="str">
        <f t="shared" si="43"/>
        <v>documentary</v>
      </c>
      <c r="S461" s="6">
        <f t="shared" si="44"/>
        <v>42001.25</v>
      </c>
      <c r="T461" s="6">
        <f t="shared" si="45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46"/>
        <v>172</v>
      </c>
      <c r="G462" t="s">
        <v>20</v>
      </c>
      <c r="H462">
        <v>50</v>
      </c>
      <c r="I462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2"/>
        <v>theater</v>
      </c>
      <c r="R462" t="str">
        <f t="shared" si="43"/>
        <v>plays</v>
      </c>
      <c r="S462" s="6">
        <f t="shared" si="44"/>
        <v>40399.208333333336</v>
      </c>
      <c r="T462" s="6">
        <f t="shared" si="45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46"/>
        <v>141</v>
      </c>
      <c r="G463" t="s">
        <v>20</v>
      </c>
      <c r="H463">
        <v>2080</v>
      </c>
      <c r="I463">
        <f t="shared" si="47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2"/>
        <v>film &amp; video</v>
      </c>
      <c r="R463" t="str">
        <f t="shared" si="43"/>
        <v>drama</v>
      </c>
      <c r="S463" s="6">
        <f t="shared" si="44"/>
        <v>41757.208333333336</v>
      </c>
      <c r="T463" s="6">
        <f t="shared" si="45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46"/>
        <v>31</v>
      </c>
      <c r="G464" t="s">
        <v>14</v>
      </c>
      <c r="H464">
        <v>535</v>
      </c>
      <c r="I464">
        <f t="shared" si="47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2"/>
        <v>games</v>
      </c>
      <c r="R464" t="str">
        <f t="shared" si="43"/>
        <v>mobile games</v>
      </c>
      <c r="S464" s="6">
        <f t="shared" si="44"/>
        <v>41304.25</v>
      </c>
      <c r="T464" s="6">
        <f t="shared" si="45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46"/>
        <v>108</v>
      </c>
      <c r="G465" t="s">
        <v>20</v>
      </c>
      <c r="H465">
        <v>2105</v>
      </c>
      <c r="I465">
        <f t="shared" si="47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2"/>
        <v>film &amp; video</v>
      </c>
      <c r="R465" t="str">
        <f t="shared" si="43"/>
        <v>animation</v>
      </c>
      <c r="S465" s="6">
        <f t="shared" si="44"/>
        <v>41639.25</v>
      </c>
      <c r="T465" s="6">
        <f t="shared" si="45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46"/>
        <v>133</v>
      </c>
      <c r="G466" t="s">
        <v>20</v>
      </c>
      <c r="H466">
        <v>2436</v>
      </c>
      <c r="I466">
        <f t="shared" si="47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2"/>
        <v>theater</v>
      </c>
      <c r="R466" t="str">
        <f t="shared" si="43"/>
        <v>plays</v>
      </c>
      <c r="S466" s="6">
        <f t="shared" si="44"/>
        <v>43142.25</v>
      </c>
      <c r="T466" s="6">
        <f t="shared" si="45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46"/>
        <v>188</v>
      </c>
      <c r="G467" t="s">
        <v>20</v>
      </c>
      <c r="H467">
        <v>80</v>
      </c>
      <c r="I467">
        <f t="shared" si="47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2"/>
        <v>publishing</v>
      </c>
      <c r="R467" t="str">
        <f t="shared" si="43"/>
        <v>translations</v>
      </c>
      <c r="S467" s="6">
        <f t="shared" si="44"/>
        <v>43127.25</v>
      </c>
      <c r="T467" s="6">
        <f t="shared" si="45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46"/>
        <v>332</v>
      </c>
      <c r="G468" t="s">
        <v>20</v>
      </c>
      <c r="H468">
        <v>42</v>
      </c>
      <c r="I468">
        <f t="shared" si="47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2"/>
        <v>technology</v>
      </c>
      <c r="R468" t="str">
        <f t="shared" si="43"/>
        <v>wearables</v>
      </c>
      <c r="S468" s="6">
        <f t="shared" si="44"/>
        <v>41409.208333333336</v>
      </c>
      <c r="T468" s="6">
        <f t="shared" si="45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46"/>
        <v>575</v>
      </c>
      <c r="G469" t="s">
        <v>20</v>
      </c>
      <c r="H469">
        <v>139</v>
      </c>
      <c r="I469">
        <f t="shared" si="47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2"/>
        <v>technology</v>
      </c>
      <c r="R469" t="str">
        <f t="shared" si="43"/>
        <v>web</v>
      </c>
      <c r="S469" s="6">
        <f t="shared" si="44"/>
        <v>42331.25</v>
      </c>
      <c r="T469" s="6">
        <f t="shared" si="45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46"/>
        <v>41</v>
      </c>
      <c r="G470" t="s">
        <v>14</v>
      </c>
      <c r="H470">
        <v>16</v>
      </c>
      <c r="I470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2"/>
        <v>theater</v>
      </c>
      <c r="R470" t="str">
        <f t="shared" si="43"/>
        <v>plays</v>
      </c>
      <c r="S470" s="6">
        <f t="shared" si="44"/>
        <v>43569.208333333328</v>
      </c>
      <c r="T470" s="6">
        <f t="shared" si="45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46"/>
        <v>184</v>
      </c>
      <c r="G471" t="s">
        <v>20</v>
      </c>
      <c r="H471">
        <v>159</v>
      </c>
      <c r="I471">
        <f t="shared" si="47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2"/>
        <v>film &amp; video</v>
      </c>
      <c r="R471" t="str">
        <f t="shared" si="43"/>
        <v>drama</v>
      </c>
      <c r="S471" s="6">
        <f t="shared" si="44"/>
        <v>42142.208333333328</v>
      </c>
      <c r="T471" s="6">
        <f t="shared" si="45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46"/>
        <v>286</v>
      </c>
      <c r="G472" t="s">
        <v>20</v>
      </c>
      <c r="H472">
        <v>381</v>
      </c>
      <c r="I472">
        <f t="shared" si="47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2"/>
        <v>technology</v>
      </c>
      <c r="R472" t="str">
        <f t="shared" si="43"/>
        <v>wearables</v>
      </c>
      <c r="S472" s="6">
        <f t="shared" si="44"/>
        <v>42716.25</v>
      </c>
      <c r="T472" s="6">
        <f t="shared" si="45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46"/>
        <v>319</v>
      </c>
      <c r="G473" t="s">
        <v>20</v>
      </c>
      <c r="H473">
        <v>194</v>
      </c>
      <c r="I473">
        <f t="shared" si="47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2"/>
        <v>food</v>
      </c>
      <c r="R473" t="str">
        <f t="shared" si="43"/>
        <v>food trucks</v>
      </c>
      <c r="S473" s="6">
        <f t="shared" si="44"/>
        <v>41031.208333333336</v>
      </c>
      <c r="T473" s="6">
        <f t="shared" si="45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46"/>
        <v>39</v>
      </c>
      <c r="G474" t="s">
        <v>14</v>
      </c>
      <c r="H474">
        <v>575</v>
      </c>
      <c r="I474">
        <f t="shared" si="47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2"/>
        <v>music</v>
      </c>
      <c r="R474" t="str">
        <f t="shared" si="43"/>
        <v>rock</v>
      </c>
      <c r="S474" s="6">
        <f t="shared" si="44"/>
        <v>43535.208333333328</v>
      </c>
      <c r="T474" s="6">
        <f t="shared" si="45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46"/>
        <v>178</v>
      </c>
      <c r="G475" t="s">
        <v>20</v>
      </c>
      <c r="H475">
        <v>106</v>
      </c>
      <c r="I475">
        <f t="shared" si="47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2"/>
        <v>music</v>
      </c>
      <c r="R475" t="str">
        <f t="shared" si="43"/>
        <v>electric music</v>
      </c>
      <c r="S475" s="6">
        <f t="shared" si="44"/>
        <v>43277.208333333328</v>
      </c>
      <c r="T475" s="6">
        <f t="shared" si="45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46"/>
        <v>365</v>
      </c>
      <c r="G476" t="s">
        <v>20</v>
      </c>
      <c r="H476">
        <v>142</v>
      </c>
      <c r="I476">
        <f t="shared" si="47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2"/>
        <v>film &amp; video</v>
      </c>
      <c r="R476" t="str">
        <f t="shared" si="43"/>
        <v>television</v>
      </c>
      <c r="S476" s="6">
        <f t="shared" si="44"/>
        <v>41989.25</v>
      </c>
      <c r="T476" s="6">
        <f t="shared" si="45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46"/>
        <v>114</v>
      </c>
      <c r="G477" t="s">
        <v>20</v>
      </c>
      <c r="H477">
        <v>211</v>
      </c>
      <c r="I477">
        <f t="shared" si="47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2"/>
        <v>publishing</v>
      </c>
      <c r="R477" t="str">
        <f t="shared" si="43"/>
        <v>translations</v>
      </c>
      <c r="S477" s="6">
        <f t="shared" si="44"/>
        <v>41450.208333333336</v>
      </c>
      <c r="T477" s="6">
        <f t="shared" si="45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46"/>
        <v>30</v>
      </c>
      <c r="G478" t="s">
        <v>14</v>
      </c>
      <c r="H478">
        <v>1120</v>
      </c>
      <c r="I478">
        <f t="shared" si="47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2"/>
        <v>publishing</v>
      </c>
      <c r="R478" t="str">
        <f t="shared" si="43"/>
        <v>fiction</v>
      </c>
      <c r="S478" s="6">
        <f t="shared" si="44"/>
        <v>43322.208333333328</v>
      </c>
      <c r="T478" s="6">
        <f t="shared" si="45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46"/>
        <v>54</v>
      </c>
      <c r="G479" t="s">
        <v>14</v>
      </c>
      <c r="H479">
        <v>113</v>
      </c>
      <c r="I479">
        <f t="shared" si="47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2"/>
        <v>film &amp; video</v>
      </c>
      <c r="R479" t="str">
        <f t="shared" si="43"/>
        <v>science fiction</v>
      </c>
      <c r="S479" s="6">
        <f t="shared" si="44"/>
        <v>40720.208333333336</v>
      </c>
      <c r="T479" s="6">
        <f t="shared" si="45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46"/>
        <v>236</v>
      </c>
      <c r="G480" t="s">
        <v>20</v>
      </c>
      <c r="H480">
        <v>2756</v>
      </c>
      <c r="I480">
        <f t="shared" si="47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2"/>
        <v>technology</v>
      </c>
      <c r="R480" t="str">
        <f t="shared" si="43"/>
        <v>wearables</v>
      </c>
      <c r="S480" s="6">
        <f t="shared" si="44"/>
        <v>42072.208333333328</v>
      </c>
      <c r="T480" s="6">
        <f t="shared" si="45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46"/>
        <v>513</v>
      </c>
      <c r="G481" t="s">
        <v>20</v>
      </c>
      <c r="H481">
        <v>173</v>
      </c>
      <c r="I481">
        <f t="shared" si="47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2"/>
        <v>food</v>
      </c>
      <c r="R481" t="str">
        <f t="shared" si="43"/>
        <v>food trucks</v>
      </c>
      <c r="S481" s="6">
        <f t="shared" si="44"/>
        <v>42945.208333333328</v>
      </c>
      <c r="T481" s="6">
        <f t="shared" si="45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46"/>
        <v>101</v>
      </c>
      <c r="G482" t="s">
        <v>20</v>
      </c>
      <c r="H482">
        <v>87</v>
      </c>
      <c r="I482">
        <f t="shared" si="47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2"/>
        <v>photography</v>
      </c>
      <c r="R482" t="str">
        <f t="shared" si="43"/>
        <v>photography books</v>
      </c>
      <c r="S482" s="6">
        <f t="shared" si="44"/>
        <v>40248.25</v>
      </c>
      <c r="T482" s="6">
        <f t="shared" si="45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46"/>
        <v>81</v>
      </c>
      <c r="G483" t="s">
        <v>14</v>
      </c>
      <c r="H483">
        <v>1538</v>
      </c>
      <c r="I483">
        <f t="shared" si="47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2"/>
        <v>theater</v>
      </c>
      <c r="R483" t="str">
        <f t="shared" si="43"/>
        <v>plays</v>
      </c>
      <c r="S483" s="6">
        <f t="shared" si="44"/>
        <v>41913.208333333336</v>
      </c>
      <c r="T483" s="6">
        <f t="shared" si="45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46"/>
        <v>16</v>
      </c>
      <c r="G484" t="s">
        <v>14</v>
      </c>
      <c r="H484">
        <v>9</v>
      </c>
      <c r="I484">
        <f t="shared" si="47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2"/>
        <v>publishing</v>
      </c>
      <c r="R484" t="str">
        <f t="shared" si="43"/>
        <v>fiction</v>
      </c>
      <c r="S484" s="6">
        <f t="shared" si="44"/>
        <v>40963.25</v>
      </c>
      <c r="T484" s="6">
        <f t="shared" si="45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46"/>
        <v>53</v>
      </c>
      <c r="G485" t="s">
        <v>14</v>
      </c>
      <c r="H485">
        <v>554</v>
      </c>
      <c r="I485">
        <f t="shared" si="47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2"/>
        <v>theater</v>
      </c>
      <c r="R485" t="str">
        <f t="shared" si="43"/>
        <v>plays</v>
      </c>
      <c r="S485" s="6">
        <f t="shared" si="44"/>
        <v>43811.25</v>
      </c>
      <c r="T485" s="6">
        <f t="shared" si="45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46"/>
        <v>260</v>
      </c>
      <c r="G486" t="s">
        <v>20</v>
      </c>
      <c r="H486">
        <v>1572</v>
      </c>
      <c r="I486">
        <f t="shared" si="47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2"/>
        <v>food</v>
      </c>
      <c r="R486" t="str">
        <f t="shared" si="43"/>
        <v>food trucks</v>
      </c>
      <c r="S486" s="6">
        <f t="shared" si="44"/>
        <v>41855.208333333336</v>
      </c>
      <c r="T486" s="6">
        <f t="shared" si="45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46"/>
        <v>31</v>
      </c>
      <c r="G487" t="s">
        <v>14</v>
      </c>
      <c r="H487">
        <v>648</v>
      </c>
      <c r="I487">
        <f t="shared" si="47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2"/>
        <v>theater</v>
      </c>
      <c r="R487" t="str">
        <f t="shared" si="43"/>
        <v>plays</v>
      </c>
      <c r="S487" s="6">
        <f t="shared" si="44"/>
        <v>43626.208333333328</v>
      </c>
      <c r="T487" s="6">
        <f t="shared" si="45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46"/>
        <v>14</v>
      </c>
      <c r="G488" t="s">
        <v>14</v>
      </c>
      <c r="H488">
        <v>21</v>
      </c>
      <c r="I488">
        <f t="shared" si="47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2"/>
        <v>publishing</v>
      </c>
      <c r="R488" t="str">
        <f t="shared" si="43"/>
        <v>translations</v>
      </c>
      <c r="S488" s="6">
        <f t="shared" si="44"/>
        <v>43168.25</v>
      </c>
      <c r="T488" s="6">
        <f t="shared" si="45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46"/>
        <v>179</v>
      </c>
      <c r="G489" t="s">
        <v>20</v>
      </c>
      <c r="H489">
        <v>2346</v>
      </c>
      <c r="I489">
        <f t="shared" si="47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2"/>
        <v>theater</v>
      </c>
      <c r="R489" t="str">
        <f t="shared" si="43"/>
        <v>plays</v>
      </c>
      <c r="S489" s="6">
        <f t="shared" si="44"/>
        <v>42845.208333333328</v>
      </c>
      <c r="T489" s="6">
        <f t="shared" si="45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46"/>
        <v>220</v>
      </c>
      <c r="G490" t="s">
        <v>20</v>
      </c>
      <c r="H490">
        <v>115</v>
      </c>
      <c r="I490">
        <f t="shared" si="47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2"/>
        <v>theater</v>
      </c>
      <c r="R490" t="str">
        <f t="shared" si="43"/>
        <v>plays</v>
      </c>
      <c r="S490" s="6">
        <f t="shared" si="44"/>
        <v>42403.25</v>
      </c>
      <c r="T490" s="6">
        <f t="shared" si="45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46"/>
        <v>102</v>
      </c>
      <c r="G491" t="s">
        <v>20</v>
      </c>
      <c r="H491">
        <v>85</v>
      </c>
      <c r="I491">
        <f t="shared" si="47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2"/>
        <v>technology</v>
      </c>
      <c r="R491" t="str">
        <f t="shared" si="43"/>
        <v>wearables</v>
      </c>
      <c r="S491" s="6">
        <f t="shared" si="44"/>
        <v>40406.208333333336</v>
      </c>
      <c r="T491" s="6">
        <f t="shared" si="45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46"/>
        <v>192</v>
      </c>
      <c r="G492" t="s">
        <v>20</v>
      </c>
      <c r="H492">
        <v>144</v>
      </c>
      <c r="I492">
        <f t="shared" si="47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2"/>
        <v>journalism</v>
      </c>
      <c r="R492" t="str">
        <f t="shared" si="43"/>
        <v>audio</v>
      </c>
      <c r="S492" s="6">
        <f t="shared" si="44"/>
        <v>43786.25</v>
      </c>
      <c r="T492" s="6">
        <f t="shared" si="45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46"/>
        <v>305</v>
      </c>
      <c r="G493" t="s">
        <v>20</v>
      </c>
      <c r="H493">
        <v>2443</v>
      </c>
      <c r="I493">
        <f t="shared" si="47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2"/>
        <v>food</v>
      </c>
      <c r="R493" t="str">
        <f t="shared" si="43"/>
        <v>food trucks</v>
      </c>
      <c r="S493" s="6">
        <f t="shared" si="44"/>
        <v>41456.208333333336</v>
      </c>
      <c r="T493" s="6">
        <f t="shared" si="45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46"/>
        <v>24</v>
      </c>
      <c r="G494" t="s">
        <v>74</v>
      </c>
      <c r="H494">
        <v>595</v>
      </c>
      <c r="I494">
        <f t="shared" si="47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2"/>
        <v>film &amp; video</v>
      </c>
      <c r="R494" t="str">
        <f t="shared" si="43"/>
        <v>shorts</v>
      </c>
      <c r="S494" s="6">
        <f t="shared" si="44"/>
        <v>40336.208333333336</v>
      </c>
      <c r="T494" s="6">
        <f t="shared" si="45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46"/>
        <v>724</v>
      </c>
      <c r="G495" t="s">
        <v>20</v>
      </c>
      <c r="H495">
        <v>64</v>
      </c>
      <c r="I495">
        <f t="shared" si="47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2"/>
        <v>photography</v>
      </c>
      <c r="R495" t="str">
        <f t="shared" si="43"/>
        <v>photography books</v>
      </c>
      <c r="S495" s="6">
        <f t="shared" si="44"/>
        <v>43645.208333333328</v>
      </c>
      <c r="T495" s="6">
        <f t="shared" si="45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46"/>
        <v>547</v>
      </c>
      <c r="G496" t="s">
        <v>20</v>
      </c>
      <c r="H496">
        <v>268</v>
      </c>
      <c r="I496">
        <f t="shared" si="47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2"/>
        <v>technology</v>
      </c>
      <c r="R496" t="str">
        <f t="shared" si="43"/>
        <v>wearables</v>
      </c>
      <c r="S496" s="6">
        <f t="shared" si="44"/>
        <v>40990.208333333336</v>
      </c>
      <c r="T496" s="6">
        <f t="shared" si="45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46"/>
        <v>415</v>
      </c>
      <c r="G497" t="s">
        <v>20</v>
      </c>
      <c r="H497">
        <v>195</v>
      </c>
      <c r="I497">
        <f t="shared" si="47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2"/>
        <v>theater</v>
      </c>
      <c r="R497" t="str">
        <f t="shared" si="43"/>
        <v>plays</v>
      </c>
      <c r="S497" s="6">
        <f t="shared" si="44"/>
        <v>41800.208333333336</v>
      </c>
      <c r="T497" s="6">
        <f t="shared" si="45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46"/>
        <v>1</v>
      </c>
      <c r="G498" t="s">
        <v>14</v>
      </c>
      <c r="H498">
        <v>54</v>
      </c>
      <c r="I498">
        <f t="shared" si="47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2"/>
        <v>film &amp; video</v>
      </c>
      <c r="R498" t="str">
        <f t="shared" si="43"/>
        <v>animation</v>
      </c>
      <c r="S498" s="6">
        <f t="shared" si="44"/>
        <v>42876.208333333328</v>
      </c>
      <c r="T498" s="6">
        <f t="shared" si="45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46"/>
        <v>34</v>
      </c>
      <c r="G499" t="s">
        <v>14</v>
      </c>
      <c r="H499">
        <v>120</v>
      </c>
      <c r="I499">
        <f t="shared" si="47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2"/>
        <v>technology</v>
      </c>
      <c r="R499" t="str">
        <f t="shared" si="43"/>
        <v>wearables</v>
      </c>
      <c r="S499" s="6">
        <f t="shared" si="44"/>
        <v>42724.25</v>
      </c>
      <c r="T499" s="6">
        <f t="shared" si="45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46"/>
        <v>24</v>
      </c>
      <c r="G500" t="s">
        <v>14</v>
      </c>
      <c r="H500">
        <v>579</v>
      </c>
      <c r="I500">
        <f t="shared" si="47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2"/>
        <v>technology</v>
      </c>
      <c r="R500" t="str">
        <f t="shared" si="43"/>
        <v>web</v>
      </c>
      <c r="S500" s="6">
        <f t="shared" si="44"/>
        <v>42005.25</v>
      </c>
      <c r="T500" s="6">
        <f t="shared" si="45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46"/>
        <v>48</v>
      </c>
      <c r="G501" t="s">
        <v>14</v>
      </c>
      <c r="H501">
        <v>2072</v>
      </c>
      <c r="I501">
        <f t="shared" si="47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2"/>
        <v>film &amp; video</v>
      </c>
      <c r="R501" t="str">
        <f t="shared" si="43"/>
        <v>documentary</v>
      </c>
      <c r="S501" s="6">
        <f t="shared" si="44"/>
        <v>42444.208333333328</v>
      </c>
      <c r="T501" s="6">
        <f t="shared" si="45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46"/>
        <v>0</v>
      </c>
      <c r="G502" t="s">
        <v>14</v>
      </c>
      <c r="H502">
        <v>0</v>
      </c>
      <c r="I502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2"/>
        <v>theater</v>
      </c>
      <c r="R502" t="str">
        <f t="shared" si="43"/>
        <v>plays</v>
      </c>
      <c r="S502" s="6">
        <f t="shared" si="44"/>
        <v>41395.208333333336</v>
      </c>
      <c r="T502" s="6">
        <f t="shared" si="45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46"/>
        <v>70</v>
      </c>
      <c r="G503" t="s">
        <v>14</v>
      </c>
      <c r="H503">
        <v>1796</v>
      </c>
      <c r="I503">
        <f t="shared" si="47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2"/>
        <v>film &amp; video</v>
      </c>
      <c r="R503" t="str">
        <f t="shared" si="43"/>
        <v>documentary</v>
      </c>
      <c r="S503" s="6">
        <f t="shared" si="44"/>
        <v>41345.208333333336</v>
      </c>
      <c r="T503" s="6">
        <f t="shared" si="45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46"/>
        <v>530</v>
      </c>
      <c r="G504" t="s">
        <v>20</v>
      </c>
      <c r="H504">
        <v>186</v>
      </c>
      <c r="I504">
        <f t="shared" si="47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2"/>
        <v>games</v>
      </c>
      <c r="R504" t="str">
        <f t="shared" si="43"/>
        <v>video games</v>
      </c>
      <c r="S504" s="6">
        <f t="shared" si="44"/>
        <v>41117.208333333336</v>
      </c>
      <c r="T504" s="6">
        <f t="shared" si="45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46"/>
        <v>180</v>
      </c>
      <c r="G505" t="s">
        <v>20</v>
      </c>
      <c r="H505">
        <v>460</v>
      </c>
      <c r="I505">
        <f t="shared" si="47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2"/>
        <v>film &amp; video</v>
      </c>
      <c r="R505" t="str">
        <f t="shared" si="43"/>
        <v>drama</v>
      </c>
      <c r="S505" s="6">
        <f t="shared" si="44"/>
        <v>42186.208333333328</v>
      </c>
      <c r="T505" s="6">
        <f t="shared" si="45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46"/>
        <v>92</v>
      </c>
      <c r="G506" t="s">
        <v>14</v>
      </c>
      <c r="H506">
        <v>62</v>
      </c>
      <c r="I506">
        <f t="shared" si="47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2"/>
        <v>music</v>
      </c>
      <c r="R506" t="str">
        <f t="shared" si="43"/>
        <v>rock</v>
      </c>
      <c r="S506" s="6">
        <f t="shared" si="44"/>
        <v>42142.208333333328</v>
      </c>
      <c r="T506" s="6">
        <f t="shared" si="45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46"/>
        <v>14</v>
      </c>
      <c r="G507" t="s">
        <v>14</v>
      </c>
      <c r="H507">
        <v>347</v>
      </c>
      <c r="I507">
        <f t="shared" si="47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2"/>
        <v>publishing</v>
      </c>
      <c r="R507" t="str">
        <f t="shared" si="43"/>
        <v>radio &amp; podcasts</v>
      </c>
      <c r="S507" s="6">
        <f t="shared" si="44"/>
        <v>41341.25</v>
      </c>
      <c r="T507" s="6">
        <f t="shared" si="45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46"/>
        <v>927</v>
      </c>
      <c r="G508" t="s">
        <v>20</v>
      </c>
      <c r="H508">
        <v>2528</v>
      </c>
      <c r="I508">
        <f t="shared" si="47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2"/>
        <v>theater</v>
      </c>
      <c r="R508" t="str">
        <f t="shared" si="43"/>
        <v>plays</v>
      </c>
      <c r="S508" s="6">
        <f t="shared" si="44"/>
        <v>43062.25</v>
      </c>
      <c r="T508" s="6">
        <f t="shared" si="45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46"/>
        <v>40</v>
      </c>
      <c r="G509" t="s">
        <v>14</v>
      </c>
      <c r="H509">
        <v>19</v>
      </c>
      <c r="I509">
        <f t="shared" si="47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2"/>
        <v>technology</v>
      </c>
      <c r="R509" t="str">
        <f t="shared" si="43"/>
        <v>web</v>
      </c>
      <c r="S509" s="6">
        <f t="shared" si="44"/>
        <v>41373.208333333336</v>
      </c>
      <c r="T509" s="6">
        <f t="shared" si="45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46"/>
        <v>112</v>
      </c>
      <c r="G510" t="s">
        <v>20</v>
      </c>
      <c r="H510">
        <v>3657</v>
      </c>
      <c r="I510">
        <f t="shared" si="47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2"/>
        <v>theater</v>
      </c>
      <c r="R510" t="str">
        <f t="shared" si="43"/>
        <v>plays</v>
      </c>
      <c r="S510" s="6">
        <f t="shared" si="44"/>
        <v>43310.208333333328</v>
      </c>
      <c r="T510" s="6">
        <f t="shared" si="45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46"/>
        <v>71</v>
      </c>
      <c r="G511" t="s">
        <v>14</v>
      </c>
      <c r="H511">
        <v>1258</v>
      </c>
      <c r="I511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2"/>
        <v>theater</v>
      </c>
      <c r="R511" t="str">
        <f t="shared" si="43"/>
        <v>plays</v>
      </c>
      <c r="S511" s="6">
        <f t="shared" si="44"/>
        <v>41034.208333333336</v>
      </c>
      <c r="T511" s="6">
        <f t="shared" si="45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46"/>
        <v>119</v>
      </c>
      <c r="G512" t="s">
        <v>20</v>
      </c>
      <c r="H512">
        <v>131</v>
      </c>
      <c r="I512">
        <f t="shared" si="47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2"/>
        <v>film &amp; video</v>
      </c>
      <c r="R512" t="str">
        <f t="shared" si="43"/>
        <v>drama</v>
      </c>
      <c r="S512" s="6">
        <f t="shared" si="44"/>
        <v>43251.208333333328</v>
      </c>
      <c r="T512" s="6">
        <f t="shared" si="45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46"/>
        <v>24</v>
      </c>
      <c r="G513" t="s">
        <v>14</v>
      </c>
      <c r="H513">
        <v>362</v>
      </c>
      <c r="I513">
        <f t="shared" si="47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2"/>
        <v>theater</v>
      </c>
      <c r="R513" t="str">
        <f t="shared" si="43"/>
        <v>plays</v>
      </c>
      <c r="S513" s="6">
        <f t="shared" si="44"/>
        <v>43671.208333333328</v>
      </c>
      <c r="T513" s="6">
        <f t="shared" si="45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46"/>
        <v>139</v>
      </c>
      <c r="G514" t="s">
        <v>20</v>
      </c>
      <c r="H514">
        <v>239</v>
      </c>
      <c r="I514">
        <f t="shared" si="47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2"/>
        <v>games</v>
      </c>
      <c r="R514" t="str">
        <f t="shared" si="43"/>
        <v>video games</v>
      </c>
      <c r="S514" s="6">
        <f t="shared" si="44"/>
        <v>41825.208333333336</v>
      </c>
      <c r="T514" s="6">
        <f t="shared" si="45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46"/>
        <v>39</v>
      </c>
      <c r="G515" t="s">
        <v>74</v>
      </c>
      <c r="H515">
        <v>35</v>
      </c>
      <c r="I515">
        <f t="shared" si="47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48" xml:space="preserve"> IFERROR(LEFT(P515, SEARCH("/", P515 &amp; "/") -1), P515)</f>
        <v>film &amp; video</v>
      </c>
      <c r="R515" t="str">
        <f t="shared" ref="R515:R578" si="49">IFERROR(MID(P515, SEARCH("/", P515 &amp; "/") + 1, LEN(P515)), "")</f>
        <v>television</v>
      </c>
      <c r="S515" s="6">
        <f t="shared" ref="S515:S578" si="50">(((L515/60)/60)/24)+DATE(1970,1,1)</f>
        <v>40430.208333333336</v>
      </c>
      <c r="T515" s="6">
        <f t="shared" ref="T515:T578" si="51">(((M515/60)/60)/24)+DATE(1970,1,1)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52">ROUND((E516/D516)*100,0)</f>
        <v>22</v>
      </c>
      <c r="G516" t="s">
        <v>74</v>
      </c>
      <c r="H516">
        <v>528</v>
      </c>
      <c r="I516">
        <f t="shared" ref="I516:I579" si="53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48"/>
        <v>music</v>
      </c>
      <c r="R516" t="str">
        <f t="shared" si="49"/>
        <v>rock</v>
      </c>
      <c r="S516" s="6">
        <f t="shared" si="50"/>
        <v>41614.25</v>
      </c>
      <c r="T516" s="6">
        <f t="shared" si="51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52"/>
        <v>56</v>
      </c>
      <c r="G517" t="s">
        <v>14</v>
      </c>
      <c r="H517">
        <v>133</v>
      </c>
      <c r="I517">
        <f t="shared" si="5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48"/>
        <v>theater</v>
      </c>
      <c r="R517" t="str">
        <f t="shared" si="49"/>
        <v>plays</v>
      </c>
      <c r="S517" s="6">
        <f t="shared" si="50"/>
        <v>40900.25</v>
      </c>
      <c r="T517" s="6">
        <f t="shared" si="51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52"/>
        <v>43</v>
      </c>
      <c r="G518" t="s">
        <v>14</v>
      </c>
      <c r="H518">
        <v>846</v>
      </c>
      <c r="I518">
        <f t="shared" si="5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48"/>
        <v>publishing</v>
      </c>
      <c r="R518" t="str">
        <f t="shared" si="49"/>
        <v>nonfiction</v>
      </c>
      <c r="S518" s="6">
        <f t="shared" si="50"/>
        <v>40396.208333333336</v>
      </c>
      <c r="T518" s="6">
        <f t="shared" si="51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52"/>
        <v>112</v>
      </c>
      <c r="G519" t="s">
        <v>20</v>
      </c>
      <c r="H519">
        <v>78</v>
      </c>
      <c r="I519">
        <f t="shared" si="5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48"/>
        <v>food</v>
      </c>
      <c r="R519" t="str">
        <f t="shared" si="49"/>
        <v>food trucks</v>
      </c>
      <c r="S519" s="6">
        <f t="shared" si="50"/>
        <v>42860.208333333328</v>
      </c>
      <c r="T519" s="6">
        <f t="shared" si="51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52"/>
        <v>7</v>
      </c>
      <c r="G520" t="s">
        <v>14</v>
      </c>
      <c r="H520">
        <v>10</v>
      </c>
      <c r="I520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48"/>
        <v>film &amp; video</v>
      </c>
      <c r="R520" t="str">
        <f t="shared" si="49"/>
        <v>animation</v>
      </c>
      <c r="S520" s="6">
        <f t="shared" si="50"/>
        <v>43154.25</v>
      </c>
      <c r="T520" s="6">
        <f t="shared" si="51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52"/>
        <v>102</v>
      </c>
      <c r="G521" t="s">
        <v>20</v>
      </c>
      <c r="H521">
        <v>1773</v>
      </c>
      <c r="I521">
        <f t="shared" si="5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48"/>
        <v>music</v>
      </c>
      <c r="R521" t="str">
        <f t="shared" si="49"/>
        <v>rock</v>
      </c>
      <c r="S521" s="6">
        <f t="shared" si="50"/>
        <v>42012.25</v>
      </c>
      <c r="T521" s="6">
        <f t="shared" si="51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52"/>
        <v>426</v>
      </c>
      <c r="G522" t="s">
        <v>20</v>
      </c>
      <c r="H522">
        <v>32</v>
      </c>
      <c r="I522">
        <f t="shared" si="5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48"/>
        <v>theater</v>
      </c>
      <c r="R522" t="str">
        <f t="shared" si="49"/>
        <v>plays</v>
      </c>
      <c r="S522" s="6">
        <f t="shared" si="50"/>
        <v>43574.208333333328</v>
      </c>
      <c r="T522" s="6">
        <f t="shared" si="51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52"/>
        <v>146</v>
      </c>
      <c r="G523" t="s">
        <v>20</v>
      </c>
      <c r="H523">
        <v>369</v>
      </c>
      <c r="I523">
        <f t="shared" si="5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48"/>
        <v>film &amp; video</v>
      </c>
      <c r="R523" t="str">
        <f t="shared" si="49"/>
        <v>drama</v>
      </c>
      <c r="S523" s="6">
        <f t="shared" si="50"/>
        <v>42605.208333333328</v>
      </c>
      <c r="T523" s="6">
        <f t="shared" si="51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52"/>
        <v>32</v>
      </c>
      <c r="G524" t="s">
        <v>14</v>
      </c>
      <c r="H524">
        <v>191</v>
      </c>
      <c r="I524">
        <f t="shared" si="5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48"/>
        <v>film &amp; video</v>
      </c>
      <c r="R524" t="str">
        <f t="shared" si="49"/>
        <v>shorts</v>
      </c>
      <c r="S524" s="6">
        <f t="shared" si="50"/>
        <v>41093.208333333336</v>
      </c>
      <c r="T524" s="6">
        <f t="shared" si="51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52"/>
        <v>700</v>
      </c>
      <c r="G525" t="s">
        <v>20</v>
      </c>
      <c r="H525">
        <v>89</v>
      </c>
      <c r="I525">
        <f t="shared" si="5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48"/>
        <v>film &amp; video</v>
      </c>
      <c r="R525" t="str">
        <f t="shared" si="49"/>
        <v>shorts</v>
      </c>
      <c r="S525" s="6">
        <f t="shared" si="50"/>
        <v>40241.25</v>
      </c>
      <c r="T525" s="6">
        <f t="shared" si="51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52"/>
        <v>84</v>
      </c>
      <c r="G526" t="s">
        <v>14</v>
      </c>
      <c r="H526">
        <v>1979</v>
      </c>
      <c r="I526">
        <f t="shared" si="5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48"/>
        <v>theater</v>
      </c>
      <c r="R526" t="str">
        <f t="shared" si="49"/>
        <v>plays</v>
      </c>
      <c r="S526" s="6">
        <f t="shared" si="50"/>
        <v>40294.208333333336</v>
      </c>
      <c r="T526" s="6">
        <f t="shared" si="51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52"/>
        <v>84</v>
      </c>
      <c r="G527" t="s">
        <v>14</v>
      </c>
      <c r="H527">
        <v>63</v>
      </c>
      <c r="I527">
        <f t="shared" si="5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48"/>
        <v>technology</v>
      </c>
      <c r="R527" t="str">
        <f t="shared" si="49"/>
        <v>wearables</v>
      </c>
      <c r="S527" s="6">
        <f t="shared" si="50"/>
        <v>40505.25</v>
      </c>
      <c r="T527" s="6">
        <f t="shared" si="51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52"/>
        <v>156</v>
      </c>
      <c r="G528" t="s">
        <v>20</v>
      </c>
      <c r="H528">
        <v>147</v>
      </c>
      <c r="I528">
        <f t="shared" si="5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48"/>
        <v>theater</v>
      </c>
      <c r="R528" t="str">
        <f t="shared" si="49"/>
        <v>plays</v>
      </c>
      <c r="S528" s="6">
        <f t="shared" si="50"/>
        <v>42364.25</v>
      </c>
      <c r="T528" s="6">
        <f t="shared" si="51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52"/>
        <v>100</v>
      </c>
      <c r="G529" t="s">
        <v>14</v>
      </c>
      <c r="H529">
        <v>6080</v>
      </c>
      <c r="I529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48"/>
        <v>film &amp; video</v>
      </c>
      <c r="R529" t="str">
        <f t="shared" si="49"/>
        <v>animation</v>
      </c>
      <c r="S529" s="6">
        <f t="shared" si="50"/>
        <v>42405.25</v>
      </c>
      <c r="T529" s="6">
        <f t="shared" si="51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52"/>
        <v>80</v>
      </c>
      <c r="G530" t="s">
        <v>14</v>
      </c>
      <c r="H530">
        <v>80</v>
      </c>
      <c r="I530">
        <f t="shared" si="5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48"/>
        <v>music</v>
      </c>
      <c r="R530" t="str">
        <f t="shared" si="49"/>
        <v>indie rock</v>
      </c>
      <c r="S530" s="6">
        <f t="shared" si="50"/>
        <v>41601.25</v>
      </c>
      <c r="T530" s="6">
        <f t="shared" si="51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52"/>
        <v>11</v>
      </c>
      <c r="G531" t="s">
        <v>14</v>
      </c>
      <c r="H531">
        <v>9</v>
      </c>
      <c r="I531">
        <f t="shared" si="5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48"/>
        <v>games</v>
      </c>
      <c r="R531" t="str">
        <f t="shared" si="49"/>
        <v>video games</v>
      </c>
      <c r="S531" s="6">
        <f t="shared" si="50"/>
        <v>41769.208333333336</v>
      </c>
      <c r="T531" s="6">
        <f t="shared" si="51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52"/>
        <v>92</v>
      </c>
      <c r="G532" t="s">
        <v>14</v>
      </c>
      <c r="H532">
        <v>1784</v>
      </c>
      <c r="I532">
        <f t="shared" si="5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48"/>
        <v>publishing</v>
      </c>
      <c r="R532" t="str">
        <f t="shared" si="49"/>
        <v>fiction</v>
      </c>
      <c r="S532" s="6">
        <f t="shared" si="50"/>
        <v>40421.208333333336</v>
      </c>
      <c r="T532" s="6">
        <f t="shared" si="51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52"/>
        <v>96</v>
      </c>
      <c r="G533" t="s">
        <v>47</v>
      </c>
      <c r="H533">
        <v>3640</v>
      </c>
      <c r="I533">
        <f t="shared" si="5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48"/>
        <v>games</v>
      </c>
      <c r="R533" t="str">
        <f t="shared" si="49"/>
        <v>video games</v>
      </c>
      <c r="S533" s="6">
        <f t="shared" si="50"/>
        <v>41589.25</v>
      </c>
      <c r="T533" s="6">
        <f t="shared" si="51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52"/>
        <v>503</v>
      </c>
      <c r="G534" t="s">
        <v>20</v>
      </c>
      <c r="H534">
        <v>126</v>
      </c>
      <c r="I534">
        <f t="shared" si="5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48"/>
        <v>theater</v>
      </c>
      <c r="R534" t="str">
        <f t="shared" si="49"/>
        <v>plays</v>
      </c>
      <c r="S534" s="6">
        <f t="shared" si="50"/>
        <v>43125.25</v>
      </c>
      <c r="T534" s="6">
        <f t="shared" si="51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52"/>
        <v>159</v>
      </c>
      <c r="G535" t="s">
        <v>20</v>
      </c>
      <c r="H535">
        <v>2218</v>
      </c>
      <c r="I535">
        <f t="shared" si="5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48"/>
        <v>music</v>
      </c>
      <c r="R535" t="str">
        <f t="shared" si="49"/>
        <v>indie rock</v>
      </c>
      <c r="S535" s="6">
        <f t="shared" si="50"/>
        <v>41479.208333333336</v>
      </c>
      <c r="T535" s="6">
        <f t="shared" si="51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52"/>
        <v>15</v>
      </c>
      <c r="G536" t="s">
        <v>14</v>
      </c>
      <c r="H536">
        <v>243</v>
      </c>
      <c r="I536">
        <f t="shared" si="5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48"/>
        <v>film &amp; video</v>
      </c>
      <c r="R536" t="str">
        <f t="shared" si="49"/>
        <v>drama</v>
      </c>
      <c r="S536" s="6">
        <f t="shared" si="50"/>
        <v>43329.208333333328</v>
      </c>
      <c r="T536" s="6">
        <f t="shared" si="51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52"/>
        <v>482</v>
      </c>
      <c r="G537" t="s">
        <v>20</v>
      </c>
      <c r="H537">
        <v>202</v>
      </c>
      <c r="I537">
        <f t="shared" si="5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48"/>
        <v>theater</v>
      </c>
      <c r="R537" t="str">
        <f t="shared" si="49"/>
        <v>plays</v>
      </c>
      <c r="S537" s="6">
        <f t="shared" si="50"/>
        <v>43259.208333333328</v>
      </c>
      <c r="T537" s="6">
        <f t="shared" si="51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52"/>
        <v>150</v>
      </c>
      <c r="G538" t="s">
        <v>20</v>
      </c>
      <c r="H538">
        <v>140</v>
      </c>
      <c r="I538">
        <f t="shared" si="5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48"/>
        <v>publishing</v>
      </c>
      <c r="R538" t="str">
        <f t="shared" si="49"/>
        <v>fiction</v>
      </c>
      <c r="S538" s="6">
        <f t="shared" si="50"/>
        <v>40414.208333333336</v>
      </c>
      <c r="T538" s="6">
        <f t="shared" si="51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52"/>
        <v>117</v>
      </c>
      <c r="G539" t="s">
        <v>20</v>
      </c>
      <c r="H539">
        <v>1052</v>
      </c>
      <c r="I539">
        <f t="shared" si="5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48"/>
        <v>film &amp; video</v>
      </c>
      <c r="R539" t="str">
        <f t="shared" si="49"/>
        <v>documentary</v>
      </c>
      <c r="S539" s="6">
        <f t="shared" si="50"/>
        <v>43342.208333333328</v>
      </c>
      <c r="T539" s="6">
        <f t="shared" si="51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52"/>
        <v>38</v>
      </c>
      <c r="G540" t="s">
        <v>14</v>
      </c>
      <c r="H540">
        <v>1296</v>
      </c>
      <c r="I540">
        <f t="shared" si="5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48"/>
        <v>games</v>
      </c>
      <c r="R540" t="str">
        <f t="shared" si="49"/>
        <v>mobile games</v>
      </c>
      <c r="S540" s="6">
        <f t="shared" si="50"/>
        <v>41539.208333333336</v>
      </c>
      <c r="T540" s="6">
        <f t="shared" si="51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52"/>
        <v>73</v>
      </c>
      <c r="G541" t="s">
        <v>14</v>
      </c>
      <c r="H541">
        <v>77</v>
      </c>
      <c r="I541">
        <f t="shared" si="5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48"/>
        <v>food</v>
      </c>
      <c r="R541" t="str">
        <f t="shared" si="49"/>
        <v>food trucks</v>
      </c>
      <c r="S541" s="6">
        <f t="shared" si="50"/>
        <v>43647.208333333328</v>
      </c>
      <c r="T541" s="6">
        <f t="shared" si="51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52"/>
        <v>266</v>
      </c>
      <c r="G542" t="s">
        <v>20</v>
      </c>
      <c r="H542">
        <v>247</v>
      </c>
      <c r="I542">
        <f t="shared" si="5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48"/>
        <v>photography</v>
      </c>
      <c r="R542" t="str">
        <f t="shared" si="49"/>
        <v>photography books</v>
      </c>
      <c r="S542" s="6">
        <f t="shared" si="50"/>
        <v>43225.208333333328</v>
      </c>
      <c r="T542" s="6">
        <f t="shared" si="51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52"/>
        <v>24</v>
      </c>
      <c r="G543" t="s">
        <v>14</v>
      </c>
      <c r="H543">
        <v>395</v>
      </c>
      <c r="I543">
        <f t="shared" si="5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48"/>
        <v>games</v>
      </c>
      <c r="R543" t="str">
        <f t="shared" si="49"/>
        <v>mobile games</v>
      </c>
      <c r="S543" s="6">
        <f t="shared" si="50"/>
        <v>42165.208333333328</v>
      </c>
      <c r="T543" s="6">
        <f t="shared" si="51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52"/>
        <v>3</v>
      </c>
      <c r="G544" t="s">
        <v>14</v>
      </c>
      <c r="H544">
        <v>49</v>
      </c>
      <c r="I544">
        <f t="shared" si="5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48"/>
        <v>music</v>
      </c>
      <c r="R544" t="str">
        <f t="shared" si="49"/>
        <v>indie rock</v>
      </c>
      <c r="S544" s="6">
        <f t="shared" si="50"/>
        <v>42391.25</v>
      </c>
      <c r="T544" s="6">
        <f t="shared" si="51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52"/>
        <v>16</v>
      </c>
      <c r="G545" t="s">
        <v>14</v>
      </c>
      <c r="H545">
        <v>180</v>
      </c>
      <c r="I545">
        <f t="shared" si="5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48"/>
        <v>games</v>
      </c>
      <c r="R545" t="str">
        <f t="shared" si="49"/>
        <v>video games</v>
      </c>
      <c r="S545" s="6">
        <f t="shared" si="50"/>
        <v>41528.208333333336</v>
      </c>
      <c r="T545" s="6">
        <f t="shared" si="51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52"/>
        <v>277</v>
      </c>
      <c r="G546" t="s">
        <v>20</v>
      </c>
      <c r="H546">
        <v>84</v>
      </c>
      <c r="I546">
        <f t="shared" si="5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48"/>
        <v>music</v>
      </c>
      <c r="R546" t="str">
        <f t="shared" si="49"/>
        <v>rock</v>
      </c>
      <c r="S546" s="6">
        <f t="shared" si="50"/>
        <v>42377.25</v>
      </c>
      <c r="T546" s="6">
        <f t="shared" si="51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52"/>
        <v>89</v>
      </c>
      <c r="G547" t="s">
        <v>14</v>
      </c>
      <c r="H547">
        <v>2690</v>
      </c>
      <c r="I547">
        <f t="shared" si="5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48"/>
        <v>theater</v>
      </c>
      <c r="R547" t="str">
        <f t="shared" si="49"/>
        <v>plays</v>
      </c>
      <c r="S547" s="6">
        <f t="shared" si="50"/>
        <v>43824.25</v>
      </c>
      <c r="T547" s="6">
        <f t="shared" si="51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52"/>
        <v>164</v>
      </c>
      <c r="G548" t="s">
        <v>20</v>
      </c>
      <c r="H548">
        <v>88</v>
      </c>
      <c r="I548">
        <f t="shared" si="5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48"/>
        <v>theater</v>
      </c>
      <c r="R548" t="str">
        <f t="shared" si="49"/>
        <v>plays</v>
      </c>
      <c r="S548" s="6">
        <f t="shared" si="50"/>
        <v>43360.208333333328</v>
      </c>
      <c r="T548" s="6">
        <f t="shared" si="51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52"/>
        <v>969</v>
      </c>
      <c r="G549" t="s">
        <v>20</v>
      </c>
      <c r="H549">
        <v>156</v>
      </c>
      <c r="I549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48"/>
        <v>film &amp; video</v>
      </c>
      <c r="R549" t="str">
        <f t="shared" si="49"/>
        <v>drama</v>
      </c>
      <c r="S549" s="6">
        <f t="shared" si="50"/>
        <v>42029.25</v>
      </c>
      <c r="T549" s="6">
        <f t="shared" si="51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52"/>
        <v>271</v>
      </c>
      <c r="G550" t="s">
        <v>20</v>
      </c>
      <c r="H550">
        <v>2985</v>
      </c>
      <c r="I550">
        <f t="shared" si="5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48"/>
        <v>theater</v>
      </c>
      <c r="R550" t="str">
        <f t="shared" si="49"/>
        <v>plays</v>
      </c>
      <c r="S550" s="6">
        <f t="shared" si="50"/>
        <v>42461.208333333328</v>
      </c>
      <c r="T550" s="6">
        <f t="shared" si="51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52"/>
        <v>284</v>
      </c>
      <c r="G551" t="s">
        <v>20</v>
      </c>
      <c r="H551">
        <v>762</v>
      </c>
      <c r="I551">
        <f t="shared" si="5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48"/>
        <v>technology</v>
      </c>
      <c r="R551" t="str">
        <f t="shared" si="49"/>
        <v>wearables</v>
      </c>
      <c r="S551" s="6">
        <f t="shared" si="50"/>
        <v>41422.208333333336</v>
      </c>
      <c r="T551" s="6">
        <f t="shared" si="51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52"/>
        <v>4</v>
      </c>
      <c r="G552" t="s">
        <v>74</v>
      </c>
      <c r="H552">
        <v>1</v>
      </c>
      <c r="I552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48"/>
        <v>music</v>
      </c>
      <c r="R552" t="str">
        <f t="shared" si="49"/>
        <v>indie rock</v>
      </c>
      <c r="S552" s="6">
        <f t="shared" si="50"/>
        <v>40968.25</v>
      </c>
      <c r="T552" s="6">
        <f t="shared" si="51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52"/>
        <v>59</v>
      </c>
      <c r="G553" t="s">
        <v>14</v>
      </c>
      <c r="H553">
        <v>2779</v>
      </c>
      <c r="I553">
        <f t="shared" si="5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48"/>
        <v>technology</v>
      </c>
      <c r="R553" t="str">
        <f t="shared" si="49"/>
        <v>web</v>
      </c>
      <c r="S553" s="6">
        <f t="shared" si="50"/>
        <v>41993.25</v>
      </c>
      <c r="T553" s="6">
        <f t="shared" si="51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52"/>
        <v>99</v>
      </c>
      <c r="G554" t="s">
        <v>14</v>
      </c>
      <c r="H554">
        <v>92</v>
      </c>
      <c r="I554">
        <f t="shared" si="5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48"/>
        <v>theater</v>
      </c>
      <c r="R554" t="str">
        <f t="shared" si="49"/>
        <v>plays</v>
      </c>
      <c r="S554" s="6">
        <f t="shared" si="50"/>
        <v>42700.25</v>
      </c>
      <c r="T554" s="6">
        <f t="shared" si="51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52"/>
        <v>44</v>
      </c>
      <c r="G555" t="s">
        <v>14</v>
      </c>
      <c r="H555">
        <v>1028</v>
      </c>
      <c r="I555">
        <f t="shared" si="5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48"/>
        <v>music</v>
      </c>
      <c r="R555" t="str">
        <f t="shared" si="49"/>
        <v>rock</v>
      </c>
      <c r="S555" s="6">
        <f t="shared" si="50"/>
        <v>40545.25</v>
      </c>
      <c r="T555" s="6">
        <f t="shared" si="51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52"/>
        <v>152</v>
      </c>
      <c r="G556" t="s">
        <v>20</v>
      </c>
      <c r="H556">
        <v>554</v>
      </c>
      <c r="I556">
        <f t="shared" si="5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48"/>
        <v>music</v>
      </c>
      <c r="R556" t="str">
        <f t="shared" si="49"/>
        <v>indie rock</v>
      </c>
      <c r="S556" s="6">
        <f t="shared" si="50"/>
        <v>42723.25</v>
      </c>
      <c r="T556" s="6">
        <f t="shared" si="51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52"/>
        <v>224</v>
      </c>
      <c r="G557" t="s">
        <v>20</v>
      </c>
      <c r="H557">
        <v>135</v>
      </c>
      <c r="I557">
        <f t="shared" si="5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48"/>
        <v>music</v>
      </c>
      <c r="R557" t="str">
        <f t="shared" si="49"/>
        <v>rock</v>
      </c>
      <c r="S557" s="6">
        <f t="shared" si="50"/>
        <v>41731.208333333336</v>
      </c>
      <c r="T557" s="6">
        <f t="shared" si="51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52"/>
        <v>240</v>
      </c>
      <c r="G558" t="s">
        <v>20</v>
      </c>
      <c r="H558">
        <v>122</v>
      </c>
      <c r="I558">
        <f t="shared" si="5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48"/>
        <v>publishing</v>
      </c>
      <c r="R558" t="str">
        <f t="shared" si="49"/>
        <v>translations</v>
      </c>
      <c r="S558" s="6">
        <f t="shared" si="50"/>
        <v>40792.208333333336</v>
      </c>
      <c r="T558" s="6">
        <f t="shared" si="51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52"/>
        <v>199</v>
      </c>
      <c r="G559" t="s">
        <v>20</v>
      </c>
      <c r="H559">
        <v>221</v>
      </c>
      <c r="I559">
        <f t="shared" si="5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48"/>
        <v>film &amp; video</v>
      </c>
      <c r="R559" t="str">
        <f t="shared" si="49"/>
        <v>science fiction</v>
      </c>
      <c r="S559" s="6">
        <f t="shared" si="50"/>
        <v>42279.208333333328</v>
      </c>
      <c r="T559" s="6">
        <f t="shared" si="51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52"/>
        <v>137</v>
      </c>
      <c r="G560" t="s">
        <v>20</v>
      </c>
      <c r="H560">
        <v>126</v>
      </c>
      <c r="I560">
        <f t="shared" si="5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48"/>
        <v>theater</v>
      </c>
      <c r="R560" t="str">
        <f t="shared" si="49"/>
        <v>plays</v>
      </c>
      <c r="S560" s="6">
        <f t="shared" si="50"/>
        <v>42424.25</v>
      </c>
      <c r="T560" s="6">
        <f t="shared" si="51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52"/>
        <v>101</v>
      </c>
      <c r="G561" t="s">
        <v>20</v>
      </c>
      <c r="H561">
        <v>1022</v>
      </c>
      <c r="I561">
        <f t="shared" si="5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48"/>
        <v>theater</v>
      </c>
      <c r="R561" t="str">
        <f t="shared" si="49"/>
        <v>plays</v>
      </c>
      <c r="S561" s="6">
        <f t="shared" si="50"/>
        <v>42584.208333333328</v>
      </c>
      <c r="T561" s="6">
        <f t="shared" si="51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52"/>
        <v>794</v>
      </c>
      <c r="G562" t="s">
        <v>20</v>
      </c>
      <c r="H562">
        <v>3177</v>
      </c>
      <c r="I562">
        <f t="shared" si="5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48"/>
        <v>film &amp; video</v>
      </c>
      <c r="R562" t="str">
        <f t="shared" si="49"/>
        <v>animation</v>
      </c>
      <c r="S562" s="6">
        <f t="shared" si="50"/>
        <v>40865.25</v>
      </c>
      <c r="T562" s="6">
        <f t="shared" si="51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52"/>
        <v>370</v>
      </c>
      <c r="G563" t="s">
        <v>20</v>
      </c>
      <c r="H563">
        <v>198</v>
      </c>
      <c r="I563">
        <f t="shared" si="5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48"/>
        <v>theater</v>
      </c>
      <c r="R563" t="str">
        <f t="shared" si="49"/>
        <v>plays</v>
      </c>
      <c r="S563" s="6">
        <f t="shared" si="50"/>
        <v>40833.208333333336</v>
      </c>
      <c r="T563" s="6">
        <f t="shared" si="51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52"/>
        <v>13</v>
      </c>
      <c r="G564" t="s">
        <v>14</v>
      </c>
      <c r="H564">
        <v>26</v>
      </c>
      <c r="I564">
        <f t="shared" si="5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48"/>
        <v>music</v>
      </c>
      <c r="R564" t="str">
        <f t="shared" si="49"/>
        <v>rock</v>
      </c>
      <c r="S564" s="6">
        <f t="shared" si="50"/>
        <v>43536.208333333328</v>
      </c>
      <c r="T564" s="6">
        <f t="shared" si="51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52"/>
        <v>138</v>
      </c>
      <c r="G565" t="s">
        <v>20</v>
      </c>
      <c r="H565">
        <v>85</v>
      </c>
      <c r="I565">
        <f t="shared" si="5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48"/>
        <v>film &amp; video</v>
      </c>
      <c r="R565" t="str">
        <f t="shared" si="49"/>
        <v>documentary</v>
      </c>
      <c r="S565" s="6">
        <f t="shared" si="50"/>
        <v>43417.25</v>
      </c>
      <c r="T565" s="6">
        <f t="shared" si="51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52"/>
        <v>84</v>
      </c>
      <c r="G566" t="s">
        <v>14</v>
      </c>
      <c r="H566">
        <v>1790</v>
      </c>
      <c r="I566">
        <f t="shared" si="5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48"/>
        <v>theater</v>
      </c>
      <c r="R566" t="str">
        <f t="shared" si="49"/>
        <v>plays</v>
      </c>
      <c r="S566" s="6">
        <f t="shared" si="50"/>
        <v>42078.208333333328</v>
      </c>
      <c r="T566" s="6">
        <f t="shared" si="51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52"/>
        <v>205</v>
      </c>
      <c r="G567" t="s">
        <v>20</v>
      </c>
      <c r="H567">
        <v>3596</v>
      </c>
      <c r="I567">
        <f t="shared" si="5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48"/>
        <v>theater</v>
      </c>
      <c r="R567" t="str">
        <f t="shared" si="49"/>
        <v>plays</v>
      </c>
      <c r="S567" s="6">
        <f t="shared" si="50"/>
        <v>40862.25</v>
      </c>
      <c r="T567" s="6">
        <f t="shared" si="51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52"/>
        <v>44</v>
      </c>
      <c r="G568" t="s">
        <v>14</v>
      </c>
      <c r="H568">
        <v>37</v>
      </c>
      <c r="I568">
        <f t="shared" si="5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48"/>
        <v>music</v>
      </c>
      <c r="R568" t="str">
        <f t="shared" si="49"/>
        <v>electric music</v>
      </c>
      <c r="S568" s="6">
        <f t="shared" si="50"/>
        <v>42424.25</v>
      </c>
      <c r="T568" s="6">
        <f t="shared" si="51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52"/>
        <v>219</v>
      </c>
      <c r="G569" t="s">
        <v>20</v>
      </c>
      <c r="H569">
        <v>244</v>
      </c>
      <c r="I569">
        <f t="shared" si="5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48"/>
        <v>music</v>
      </c>
      <c r="R569" t="str">
        <f t="shared" si="49"/>
        <v>rock</v>
      </c>
      <c r="S569" s="6">
        <f t="shared" si="50"/>
        <v>41830.208333333336</v>
      </c>
      <c r="T569" s="6">
        <f t="shared" si="51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52"/>
        <v>186</v>
      </c>
      <c r="G570" t="s">
        <v>20</v>
      </c>
      <c r="H570">
        <v>5180</v>
      </c>
      <c r="I570">
        <f t="shared" si="5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48"/>
        <v>theater</v>
      </c>
      <c r="R570" t="str">
        <f t="shared" si="49"/>
        <v>plays</v>
      </c>
      <c r="S570" s="6">
        <f t="shared" si="50"/>
        <v>40374.208333333336</v>
      </c>
      <c r="T570" s="6">
        <f t="shared" si="51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52"/>
        <v>237</v>
      </c>
      <c r="G571" t="s">
        <v>20</v>
      </c>
      <c r="H571">
        <v>589</v>
      </c>
      <c r="I571">
        <f t="shared" si="5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48"/>
        <v>film &amp; video</v>
      </c>
      <c r="R571" t="str">
        <f t="shared" si="49"/>
        <v>animation</v>
      </c>
      <c r="S571" s="6">
        <f t="shared" si="50"/>
        <v>40554.25</v>
      </c>
      <c r="T571" s="6">
        <f t="shared" si="51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52"/>
        <v>306</v>
      </c>
      <c r="G572" t="s">
        <v>20</v>
      </c>
      <c r="H572">
        <v>2725</v>
      </c>
      <c r="I572">
        <f t="shared" si="5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48"/>
        <v>music</v>
      </c>
      <c r="R572" t="str">
        <f t="shared" si="49"/>
        <v>rock</v>
      </c>
      <c r="S572" s="6">
        <f t="shared" si="50"/>
        <v>41993.25</v>
      </c>
      <c r="T572" s="6">
        <f t="shared" si="51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52"/>
        <v>94</v>
      </c>
      <c r="G573" t="s">
        <v>14</v>
      </c>
      <c r="H573">
        <v>35</v>
      </c>
      <c r="I573">
        <f t="shared" si="5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48"/>
        <v>film &amp; video</v>
      </c>
      <c r="R573" t="str">
        <f t="shared" si="49"/>
        <v>shorts</v>
      </c>
      <c r="S573" s="6">
        <f t="shared" si="50"/>
        <v>42174.208333333328</v>
      </c>
      <c r="T573" s="6">
        <f t="shared" si="51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52"/>
        <v>54</v>
      </c>
      <c r="G574" t="s">
        <v>74</v>
      </c>
      <c r="H574">
        <v>94</v>
      </c>
      <c r="I574">
        <f t="shared" si="5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48"/>
        <v>music</v>
      </c>
      <c r="R574" t="str">
        <f t="shared" si="49"/>
        <v>rock</v>
      </c>
      <c r="S574" s="6">
        <f t="shared" si="50"/>
        <v>42275.208333333328</v>
      </c>
      <c r="T574" s="6">
        <f t="shared" si="51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52"/>
        <v>112</v>
      </c>
      <c r="G575" t="s">
        <v>20</v>
      </c>
      <c r="H575">
        <v>300</v>
      </c>
      <c r="I575">
        <f t="shared" si="5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48"/>
        <v>journalism</v>
      </c>
      <c r="R575" t="str">
        <f t="shared" si="49"/>
        <v>audio</v>
      </c>
      <c r="S575" s="6">
        <f t="shared" si="50"/>
        <v>41761.208333333336</v>
      </c>
      <c r="T575" s="6">
        <f t="shared" si="51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52"/>
        <v>369</v>
      </c>
      <c r="G576" t="s">
        <v>20</v>
      </c>
      <c r="H576">
        <v>144</v>
      </c>
      <c r="I576">
        <f t="shared" si="5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48"/>
        <v>food</v>
      </c>
      <c r="R576" t="str">
        <f t="shared" si="49"/>
        <v>food trucks</v>
      </c>
      <c r="S576" s="6">
        <f t="shared" si="50"/>
        <v>43806.25</v>
      </c>
      <c r="T576" s="6">
        <f t="shared" si="51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52"/>
        <v>63</v>
      </c>
      <c r="G577" t="s">
        <v>14</v>
      </c>
      <c r="H577">
        <v>558</v>
      </c>
      <c r="I577">
        <f t="shared" si="5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48"/>
        <v>theater</v>
      </c>
      <c r="R577" t="str">
        <f t="shared" si="49"/>
        <v>plays</v>
      </c>
      <c r="S577" s="6">
        <f t="shared" si="50"/>
        <v>41779.208333333336</v>
      </c>
      <c r="T577" s="6">
        <f t="shared" si="51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52"/>
        <v>65</v>
      </c>
      <c r="G578" t="s">
        <v>14</v>
      </c>
      <c r="H578">
        <v>64</v>
      </c>
      <c r="I578">
        <f t="shared" si="5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48"/>
        <v>theater</v>
      </c>
      <c r="R578" t="str">
        <f t="shared" si="49"/>
        <v>plays</v>
      </c>
      <c r="S578" s="6">
        <f t="shared" si="50"/>
        <v>43040.208333333328</v>
      </c>
      <c r="T578" s="6">
        <f t="shared" si="51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52"/>
        <v>19</v>
      </c>
      <c r="G579" t="s">
        <v>74</v>
      </c>
      <c r="H579">
        <v>37</v>
      </c>
      <c r="I579">
        <f t="shared" si="53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4" xml:space="preserve"> IFERROR(LEFT(P579, SEARCH("/", P579 &amp; "/") -1), P579)</f>
        <v>music</v>
      </c>
      <c r="R579" t="str">
        <f t="shared" ref="R579:R642" si="55">IFERROR(MID(P579, SEARCH("/", P579 &amp; "/") + 1, LEN(P579)), "")</f>
        <v>jazz</v>
      </c>
      <c r="S579" s="6">
        <f t="shared" ref="S579:S642" si="56">(((L579/60)/60)/24)+DATE(1970,1,1)</f>
        <v>40613.25</v>
      </c>
      <c r="T579" s="6">
        <f t="shared" ref="T579:T642" si="57">(((M579/60)/60)/24)+DATE(1970,1,1)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58">ROUND((E580/D580)*100,0)</f>
        <v>17</v>
      </c>
      <c r="G580" t="s">
        <v>14</v>
      </c>
      <c r="H580">
        <v>245</v>
      </c>
      <c r="I580">
        <f t="shared" ref="I580:I643" si="59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4"/>
        <v>film &amp; video</v>
      </c>
      <c r="R580" t="str">
        <f t="shared" si="55"/>
        <v>science fiction</v>
      </c>
      <c r="S580" s="6">
        <f t="shared" si="56"/>
        <v>40878.25</v>
      </c>
      <c r="T580" s="6">
        <f t="shared" si="57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58"/>
        <v>101</v>
      </c>
      <c r="G581" t="s">
        <v>20</v>
      </c>
      <c r="H581">
        <v>87</v>
      </c>
      <c r="I581">
        <f t="shared" si="5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4"/>
        <v>music</v>
      </c>
      <c r="R581" t="str">
        <f t="shared" si="55"/>
        <v>jazz</v>
      </c>
      <c r="S581" s="6">
        <f t="shared" si="56"/>
        <v>40762.208333333336</v>
      </c>
      <c r="T581" s="6">
        <f t="shared" si="57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58"/>
        <v>342</v>
      </c>
      <c r="G582" t="s">
        <v>20</v>
      </c>
      <c r="H582">
        <v>3116</v>
      </c>
      <c r="I582">
        <f t="shared" si="5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4"/>
        <v>theater</v>
      </c>
      <c r="R582" t="str">
        <f t="shared" si="55"/>
        <v>plays</v>
      </c>
      <c r="S582" s="6">
        <f t="shared" si="56"/>
        <v>41696.25</v>
      </c>
      <c r="T582" s="6">
        <f t="shared" si="57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58"/>
        <v>64</v>
      </c>
      <c r="G583" t="s">
        <v>14</v>
      </c>
      <c r="H583">
        <v>71</v>
      </c>
      <c r="I583">
        <f t="shared" si="5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4"/>
        <v>technology</v>
      </c>
      <c r="R583" t="str">
        <f t="shared" si="55"/>
        <v>web</v>
      </c>
      <c r="S583" s="6">
        <f t="shared" si="56"/>
        <v>40662.208333333336</v>
      </c>
      <c r="T583" s="6">
        <f t="shared" si="57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58"/>
        <v>52</v>
      </c>
      <c r="G584" t="s">
        <v>14</v>
      </c>
      <c r="H584">
        <v>42</v>
      </c>
      <c r="I584">
        <f t="shared" si="5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4"/>
        <v>games</v>
      </c>
      <c r="R584" t="str">
        <f t="shared" si="55"/>
        <v>video games</v>
      </c>
      <c r="S584" s="6">
        <f t="shared" si="56"/>
        <v>42165.208333333328</v>
      </c>
      <c r="T584" s="6">
        <f t="shared" si="57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58"/>
        <v>322</v>
      </c>
      <c r="G585" t="s">
        <v>20</v>
      </c>
      <c r="H585">
        <v>909</v>
      </c>
      <c r="I585">
        <f t="shared" si="5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4"/>
        <v>film &amp; video</v>
      </c>
      <c r="R585" t="str">
        <f t="shared" si="55"/>
        <v>documentary</v>
      </c>
      <c r="S585" s="6">
        <f t="shared" si="56"/>
        <v>40959.25</v>
      </c>
      <c r="T585" s="6">
        <f t="shared" si="57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58"/>
        <v>120</v>
      </c>
      <c r="G586" t="s">
        <v>20</v>
      </c>
      <c r="H586">
        <v>1613</v>
      </c>
      <c r="I586">
        <f t="shared" si="5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4"/>
        <v>technology</v>
      </c>
      <c r="R586" t="str">
        <f t="shared" si="55"/>
        <v>web</v>
      </c>
      <c r="S586" s="6">
        <f t="shared" si="56"/>
        <v>41024.208333333336</v>
      </c>
      <c r="T586" s="6">
        <f t="shared" si="57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58"/>
        <v>147</v>
      </c>
      <c r="G587" t="s">
        <v>20</v>
      </c>
      <c r="H587">
        <v>136</v>
      </c>
      <c r="I587">
        <f t="shared" si="5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4"/>
        <v>publishing</v>
      </c>
      <c r="R587" t="str">
        <f t="shared" si="55"/>
        <v>translations</v>
      </c>
      <c r="S587" s="6">
        <f t="shared" si="56"/>
        <v>40255.208333333336</v>
      </c>
      <c r="T587" s="6">
        <f t="shared" si="57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58"/>
        <v>951</v>
      </c>
      <c r="G588" t="s">
        <v>20</v>
      </c>
      <c r="H588">
        <v>130</v>
      </c>
      <c r="I588">
        <f t="shared" si="5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4"/>
        <v>music</v>
      </c>
      <c r="R588" t="str">
        <f t="shared" si="55"/>
        <v>rock</v>
      </c>
      <c r="S588" s="6">
        <f t="shared" si="56"/>
        <v>40499.25</v>
      </c>
      <c r="T588" s="6">
        <f t="shared" si="57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58"/>
        <v>73</v>
      </c>
      <c r="G589" t="s">
        <v>14</v>
      </c>
      <c r="H589">
        <v>156</v>
      </c>
      <c r="I589">
        <f t="shared" si="5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4"/>
        <v>food</v>
      </c>
      <c r="R589" t="str">
        <f t="shared" si="55"/>
        <v>food trucks</v>
      </c>
      <c r="S589" s="6">
        <f t="shared" si="56"/>
        <v>43484.25</v>
      </c>
      <c r="T589" s="6">
        <f t="shared" si="57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58"/>
        <v>79</v>
      </c>
      <c r="G590" t="s">
        <v>14</v>
      </c>
      <c r="H590">
        <v>1368</v>
      </c>
      <c r="I590">
        <f t="shared" si="5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4"/>
        <v>theater</v>
      </c>
      <c r="R590" t="str">
        <f t="shared" si="55"/>
        <v>plays</v>
      </c>
      <c r="S590" s="6">
        <f t="shared" si="56"/>
        <v>40262.208333333336</v>
      </c>
      <c r="T590" s="6">
        <f t="shared" si="57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58"/>
        <v>65</v>
      </c>
      <c r="G591" t="s">
        <v>14</v>
      </c>
      <c r="H591">
        <v>102</v>
      </c>
      <c r="I591">
        <f t="shared" si="5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4"/>
        <v>film &amp; video</v>
      </c>
      <c r="R591" t="str">
        <f t="shared" si="55"/>
        <v>documentary</v>
      </c>
      <c r="S591" s="6">
        <f t="shared" si="56"/>
        <v>42190.208333333328</v>
      </c>
      <c r="T591" s="6">
        <f t="shared" si="57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58"/>
        <v>82</v>
      </c>
      <c r="G592" t="s">
        <v>14</v>
      </c>
      <c r="H592">
        <v>86</v>
      </c>
      <c r="I592">
        <f t="shared" si="5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4"/>
        <v>publishing</v>
      </c>
      <c r="R592" t="str">
        <f t="shared" si="55"/>
        <v>radio &amp; podcasts</v>
      </c>
      <c r="S592" s="6">
        <f t="shared" si="56"/>
        <v>41994.25</v>
      </c>
      <c r="T592" s="6">
        <f t="shared" si="57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58"/>
        <v>1038</v>
      </c>
      <c r="G593" t="s">
        <v>20</v>
      </c>
      <c r="H593">
        <v>102</v>
      </c>
      <c r="I593">
        <f t="shared" si="5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4"/>
        <v>games</v>
      </c>
      <c r="R593" t="str">
        <f t="shared" si="55"/>
        <v>video games</v>
      </c>
      <c r="S593" s="6">
        <f t="shared" si="56"/>
        <v>40373.208333333336</v>
      </c>
      <c r="T593" s="6">
        <f t="shared" si="57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58"/>
        <v>13</v>
      </c>
      <c r="G594" t="s">
        <v>14</v>
      </c>
      <c r="H594">
        <v>253</v>
      </c>
      <c r="I594">
        <f t="shared" si="5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4"/>
        <v>theater</v>
      </c>
      <c r="R594" t="str">
        <f t="shared" si="55"/>
        <v>plays</v>
      </c>
      <c r="S594" s="6">
        <f t="shared" si="56"/>
        <v>41789.208333333336</v>
      </c>
      <c r="T594" s="6">
        <f t="shared" si="57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58"/>
        <v>155</v>
      </c>
      <c r="G595" t="s">
        <v>20</v>
      </c>
      <c r="H595">
        <v>4006</v>
      </c>
      <c r="I595">
        <f t="shared" si="5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4"/>
        <v>film &amp; video</v>
      </c>
      <c r="R595" t="str">
        <f t="shared" si="55"/>
        <v>animation</v>
      </c>
      <c r="S595" s="6">
        <f t="shared" si="56"/>
        <v>41724.208333333336</v>
      </c>
      <c r="T595" s="6">
        <f t="shared" si="57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58"/>
        <v>7</v>
      </c>
      <c r="G596" t="s">
        <v>14</v>
      </c>
      <c r="H596">
        <v>157</v>
      </c>
      <c r="I596">
        <f t="shared" si="5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4"/>
        <v>theater</v>
      </c>
      <c r="R596" t="str">
        <f t="shared" si="55"/>
        <v>plays</v>
      </c>
      <c r="S596" s="6">
        <f t="shared" si="56"/>
        <v>42548.208333333328</v>
      </c>
      <c r="T596" s="6">
        <f t="shared" si="57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58"/>
        <v>209</v>
      </c>
      <c r="G597" t="s">
        <v>20</v>
      </c>
      <c r="H597">
        <v>1629</v>
      </c>
      <c r="I597">
        <f t="shared" si="5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4"/>
        <v>theater</v>
      </c>
      <c r="R597" t="str">
        <f t="shared" si="55"/>
        <v>plays</v>
      </c>
      <c r="S597" s="6">
        <f t="shared" si="56"/>
        <v>40253.208333333336</v>
      </c>
      <c r="T597" s="6">
        <f t="shared" si="57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58"/>
        <v>100</v>
      </c>
      <c r="G598" t="s">
        <v>14</v>
      </c>
      <c r="H598">
        <v>183</v>
      </c>
      <c r="I598">
        <f t="shared" si="5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4"/>
        <v>film &amp; video</v>
      </c>
      <c r="R598" t="str">
        <f t="shared" si="55"/>
        <v>drama</v>
      </c>
      <c r="S598" s="6">
        <f t="shared" si="56"/>
        <v>42434.25</v>
      </c>
      <c r="T598" s="6">
        <f t="shared" si="57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58"/>
        <v>202</v>
      </c>
      <c r="G599" t="s">
        <v>20</v>
      </c>
      <c r="H599">
        <v>2188</v>
      </c>
      <c r="I599">
        <f t="shared" si="5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4"/>
        <v>theater</v>
      </c>
      <c r="R599" t="str">
        <f t="shared" si="55"/>
        <v>plays</v>
      </c>
      <c r="S599" s="6">
        <f t="shared" si="56"/>
        <v>43786.25</v>
      </c>
      <c r="T599" s="6">
        <f t="shared" si="57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58"/>
        <v>162</v>
      </c>
      <c r="G600" t="s">
        <v>20</v>
      </c>
      <c r="H600">
        <v>2409</v>
      </c>
      <c r="I600">
        <f t="shared" si="5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4"/>
        <v>music</v>
      </c>
      <c r="R600" t="str">
        <f t="shared" si="55"/>
        <v>rock</v>
      </c>
      <c r="S600" s="6">
        <f t="shared" si="56"/>
        <v>40344.208333333336</v>
      </c>
      <c r="T600" s="6">
        <f t="shared" si="57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58"/>
        <v>4</v>
      </c>
      <c r="G601" t="s">
        <v>14</v>
      </c>
      <c r="H601">
        <v>82</v>
      </c>
      <c r="I601">
        <f t="shared" si="5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4"/>
        <v>film &amp; video</v>
      </c>
      <c r="R601" t="str">
        <f t="shared" si="55"/>
        <v>documentary</v>
      </c>
      <c r="S601" s="6">
        <f t="shared" si="56"/>
        <v>42047.25</v>
      </c>
      <c r="T601" s="6">
        <f t="shared" si="57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58"/>
        <v>5</v>
      </c>
      <c r="G602" t="s">
        <v>14</v>
      </c>
      <c r="H602">
        <v>1</v>
      </c>
      <c r="I602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4"/>
        <v>food</v>
      </c>
      <c r="R602" t="str">
        <f t="shared" si="55"/>
        <v>food trucks</v>
      </c>
      <c r="S602" s="6">
        <f t="shared" si="56"/>
        <v>41485.208333333336</v>
      </c>
      <c r="T602" s="6">
        <f t="shared" si="57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58"/>
        <v>207</v>
      </c>
      <c r="G603" t="s">
        <v>20</v>
      </c>
      <c r="H603">
        <v>194</v>
      </c>
      <c r="I603">
        <f t="shared" si="5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4"/>
        <v>technology</v>
      </c>
      <c r="R603" t="str">
        <f t="shared" si="55"/>
        <v>wearables</v>
      </c>
      <c r="S603" s="6">
        <f t="shared" si="56"/>
        <v>41789.208333333336</v>
      </c>
      <c r="T603" s="6">
        <f t="shared" si="57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58"/>
        <v>128</v>
      </c>
      <c r="G604" t="s">
        <v>20</v>
      </c>
      <c r="H604">
        <v>1140</v>
      </c>
      <c r="I604">
        <f t="shared" si="5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4"/>
        <v>theater</v>
      </c>
      <c r="R604" t="str">
        <f t="shared" si="55"/>
        <v>plays</v>
      </c>
      <c r="S604" s="6">
        <f t="shared" si="56"/>
        <v>42160.208333333328</v>
      </c>
      <c r="T604" s="6">
        <f t="shared" si="57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58"/>
        <v>120</v>
      </c>
      <c r="G605" t="s">
        <v>20</v>
      </c>
      <c r="H605">
        <v>102</v>
      </c>
      <c r="I605">
        <f t="shared" si="5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4"/>
        <v>theater</v>
      </c>
      <c r="R605" t="str">
        <f t="shared" si="55"/>
        <v>plays</v>
      </c>
      <c r="S605" s="6">
        <f t="shared" si="56"/>
        <v>43573.208333333328</v>
      </c>
      <c r="T605" s="6">
        <f t="shared" si="57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58"/>
        <v>171</v>
      </c>
      <c r="G606" t="s">
        <v>20</v>
      </c>
      <c r="H606">
        <v>2857</v>
      </c>
      <c r="I606">
        <f t="shared" si="5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4"/>
        <v>theater</v>
      </c>
      <c r="R606" t="str">
        <f t="shared" si="55"/>
        <v>plays</v>
      </c>
      <c r="S606" s="6">
        <f t="shared" si="56"/>
        <v>40565.25</v>
      </c>
      <c r="T606" s="6">
        <f t="shared" si="57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58"/>
        <v>187</v>
      </c>
      <c r="G607" t="s">
        <v>20</v>
      </c>
      <c r="H607">
        <v>107</v>
      </c>
      <c r="I607">
        <f t="shared" si="5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4"/>
        <v>publishing</v>
      </c>
      <c r="R607" t="str">
        <f t="shared" si="55"/>
        <v>nonfiction</v>
      </c>
      <c r="S607" s="6">
        <f t="shared" si="56"/>
        <v>42280.208333333328</v>
      </c>
      <c r="T607" s="6">
        <f t="shared" si="57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58"/>
        <v>188</v>
      </c>
      <c r="G608" t="s">
        <v>20</v>
      </c>
      <c r="H608">
        <v>160</v>
      </c>
      <c r="I608">
        <f t="shared" si="5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4"/>
        <v>music</v>
      </c>
      <c r="R608" t="str">
        <f t="shared" si="55"/>
        <v>rock</v>
      </c>
      <c r="S608" s="6">
        <f t="shared" si="56"/>
        <v>42436.25</v>
      </c>
      <c r="T608" s="6">
        <f t="shared" si="57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58"/>
        <v>131</v>
      </c>
      <c r="G609" t="s">
        <v>20</v>
      </c>
      <c r="H609">
        <v>2230</v>
      </c>
      <c r="I609">
        <f t="shared" si="5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4"/>
        <v>food</v>
      </c>
      <c r="R609" t="str">
        <f t="shared" si="55"/>
        <v>food trucks</v>
      </c>
      <c r="S609" s="6">
        <f t="shared" si="56"/>
        <v>41721.208333333336</v>
      </c>
      <c r="T609" s="6">
        <f t="shared" si="57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58"/>
        <v>284</v>
      </c>
      <c r="G610" t="s">
        <v>20</v>
      </c>
      <c r="H610">
        <v>316</v>
      </c>
      <c r="I610">
        <f t="shared" si="5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4"/>
        <v>music</v>
      </c>
      <c r="R610" t="str">
        <f t="shared" si="55"/>
        <v>jazz</v>
      </c>
      <c r="S610" s="6">
        <f t="shared" si="56"/>
        <v>43530.25</v>
      </c>
      <c r="T610" s="6">
        <f t="shared" si="57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58"/>
        <v>120</v>
      </c>
      <c r="G611" t="s">
        <v>20</v>
      </c>
      <c r="H611">
        <v>117</v>
      </c>
      <c r="I611">
        <f t="shared" si="5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4"/>
        <v>film &amp; video</v>
      </c>
      <c r="R611" t="str">
        <f t="shared" si="55"/>
        <v>science fiction</v>
      </c>
      <c r="S611" s="6">
        <f t="shared" si="56"/>
        <v>43481.25</v>
      </c>
      <c r="T611" s="6">
        <f t="shared" si="57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58"/>
        <v>419</v>
      </c>
      <c r="G612" t="s">
        <v>20</v>
      </c>
      <c r="H612">
        <v>6406</v>
      </c>
      <c r="I612">
        <f t="shared" si="5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4"/>
        <v>theater</v>
      </c>
      <c r="R612" t="str">
        <f t="shared" si="55"/>
        <v>plays</v>
      </c>
      <c r="S612" s="6">
        <f t="shared" si="56"/>
        <v>41259.25</v>
      </c>
      <c r="T612" s="6">
        <f t="shared" si="57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58"/>
        <v>14</v>
      </c>
      <c r="G613" t="s">
        <v>74</v>
      </c>
      <c r="H613">
        <v>15</v>
      </c>
      <c r="I613">
        <f t="shared" si="5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4"/>
        <v>theater</v>
      </c>
      <c r="R613" t="str">
        <f t="shared" si="55"/>
        <v>plays</v>
      </c>
      <c r="S613" s="6">
        <f t="shared" si="56"/>
        <v>41480.208333333336</v>
      </c>
      <c r="T613" s="6">
        <f t="shared" si="57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58"/>
        <v>139</v>
      </c>
      <c r="G614" t="s">
        <v>20</v>
      </c>
      <c r="H614">
        <v>192</v>
      </c>
      <c r="I614">
        <f t="shared" si="5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4"/>
        <v>music</v>
      </c>
      <c r="R614" t="str">
        <f t="shared" si="55"/>
        <v>electric music</v>
      </c>
      <c r="S614" s="6">
        <f t="shared" si="56"/>
        <v>40474.208333333336</v>
      </c>
      <c r="T614" s="6">
        <f t="shared" si="57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58"/>
        <v>174</v>
      </c>
      <c r="G615" t="s">
        <v>20</v>
      </c>
      <c r="H615">
        <v>26</v>
      </c>
      <c r="I615">
        <f t="shared" si="5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4"/>
        <v>theater</v>
      </c>
      <c r="R615" t="str">
        <f t="shared" si="55"/>
        <v>plays</v>
      </c>
      <c r="S615" s="6">
        <f t="shared" si="56"/>
        <v>42973.208333333328</v>
      </c>
      <c r="T615" s="6">
        <f t="shared" si="57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58"/>
        <v>155</v>
      </c>
      <c r="G616" t="s">
        <v>20</v>
      </c>
      <c r="H616">
        <v>723</v>
      </c>
      <c r="I616">
        <f t="shared" si="5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4"/>
        <v>theater</v>
      </c>
      <c r="R616" t="str">
        <f t="shared" si="55"/>
        <v>plays</v>
      </c>
      <c r="S616" s="6">
        <f t="shared" si="56"/>
        <v>42746.25</v>
      </c>
      <c r="T616" s="6">
        <f t="shared" si="57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58"/>
        <v>170</v>
      </c>
      <c r="G617" t="s">
        <v>20</v>
      </c>
      <c r="H617">
        <v>170</v>
      </c>
      <c r="I617">
        <f t="shared" si="5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4"/>
        <v>theater</v>
      </c>
      <c r="R617" t="str">
        <f t="shared" si="55"/>
        <v>plays</v>
      </c>
      <c r="S617" s="6">
        <f t="shared" si="56"/>
        <v>42489.208333333328</v>
      </c>
      <c r="T617" s="6">
        <f t="shared" si="57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58"/>
        <v>190</v>
      </c>
      <c r="G618" t="s">
        <v>20</v>
      </c>
      <c r="H618">
        <v>238</v>
      </c>
      <c r="I618">
        <f t="shared" si="5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4"/>
        <v>music</v>
      </c>
      <c r="R618" t="str">
        <f t="shared" si="55"/>
        <v>indie rock</v>
      </c>
      <c r="S618" s="6">
        <f t="shared" si="56"/>
        <v>41537.208333333336</v>
      </c>
      <c r="T618" s="6">
        <f t="shared" si="57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58"/>
        <v>250</v>
      </c>
      <c r="G619" t="s">
        <v>20</v>
      </c>
      <c r="H619">
        <v>55</v>
      </c>
      <c r="I619">
        <f t="shared" si="5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4"/>
        <v>theater</v>
      </c>
      <c r="R619" t="str">
        <f t="shared" si="55"/>
        <v>plays</v>
      </c>
      <c r="S619" s="6">
        <f t="shared" si="56"/>
        <v>41794.208333333336</v>
      </c>
      <c r="T619" s="6">
        <f t="shared" si="57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58"/>
        <v>49</v>
      </c>
      <c r="G620" t="s">
        <v>14</v>
      </c>
      <c r="H620">
        <v>1198</v>
      </c>
      <c r="I620">
        <f t="shared" si="5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4"/>
        <v>publishing</v>
      </c>
      <c r="R620" t="str">
        <f t="shared" si="55"/>
        <v>nonfiction</v>
      </c>
      <c r="S620" s="6">
        <f t="shared" si="56"/>
        <v>41396.208333333336</v>
      </c>
      <c r="T620" s="6">
        <f t="shared" si="57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58"/>
        <v>28</v>
      </c>
      <c r="G621" t="s">
        <v>14</v>
      </c>
      <c r="H621">
        <v>648</v>
      </c>
      <c r="I621">
        <f t="shared" si="5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4"/>
        <v>theater</v>
      </c>
      <c r="R621" t="str">
        <f t="shared" si="55"/>
        <v>plays</v>
      </c>
      <c r="S621" s="6">
        <f t="shared" si="56"/>
        <v>40669.208333333336</v>
      </c>
      <c r="T621" s="6">
        <f t="shared" si="57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58"/>
        <v>268</v>
      </c>
      <c r="G622" t="s">
        <v>20</v>
      </c>
      <c r="H622">
        <v>128</v>
      </c>
      <c r="I622">
        <f t="shared" si="5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4"/>
        <v>photography</v>
      </c>
      <c r="R622" t="str">
        <f t="shared" si="55"/>
        <v>photography books</v>
      </c>
      <c r="S622" s="6">
        <f t="shared" si="56"/>
        <v>42559.208333333328</v>
      </c>
      <c r="T622" s="6">
        <f t="shared" si="57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58"/>
        <v>620</v>
      </c>
      <c r="G623" t="s">
        <v>20</v>
      </c>
      <c r="H623">
        <v>2144</v>
      </c>
      <c r="I623">
        <f t="shared" si="5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4"/>
        <v>theater</v>
      </c>
      <c r="R623" t="str">
        <f t="shared" si="55"/>
        <v>plays</v>
      </c>
      <c r="S623" s="6">
        <f t="shared" si="56"/>
        <v>42626.208333333328</v>
      </c>
      <c r="T623" s="6">
        <f t="shared" si="57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58"/>
        <v>3</v>
      </c>
      <c r="G624" t="s">
        <v>14</v>
      </c>
      <c r="H624">
        <v>64</v>
      </c>
      <c r="I624">
        <f t="shared" si="5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4"/>
        <v>music</v>
      </c>
      <c r="R624" t="str">
        <f t="shared" si="55"/>
        <v>indie rock</v>
      </c>
      <c r="S624" s="6">
        <f t="shared" si="56"/>
        <v>43205.208333333328</v>
      </c>
      <c r="T624" s="6">
        <f t="shared" si="57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58"/>
        <v>160</v>
      </c>
      <c r="G625" t="s">
        <v>20</v>
      </c>
      <c r="H625">
        <v>2693</v>
      </c>
      <c r="I625">
        <f t="shared" si="5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4"/>
        <v>theater</v>
      </c>
      <c r="R625" t="str">
        <f t="shared" si="55"/>
        <v>plays</v>
      </c>
      <c r="S625" s="6">
        <f t="shared" si="56"/>
        <v>42201.208333333328</v>
      </c>
      <c r="T625" s="6">
        <f t="shared" si="57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58"/>
        <v>279</v>
      </c>
      <c r="G626" t="s">
        <v>20</v>
      </c>
      <c r="H626">
        <v>432</v>
      </c>
      <c r="I626">
        <f t="shared" si="5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4"/>
        <v>photography</v>
      </c>
      <c r="R626" t="str">
        <f t="shared" si="55"/>
        <v>photography books</v>
      </c>
      <c r="S626" s="6">
        <f t="shared" si="56"/>
        <v>42029.25</v>
      </c>
      <c r="T626" s="6">
        <f t="shared" si="57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58"/>
        <v>77</v>
      </c>
      <c r="G627" t="s">
        <v>14</v>
      </c>
      <c r="H627">
        <v>62</v>
      </c>
      <c r="I627">
        <f t="shared" si="5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4"/>
        <v>theater</v>
      </c>
      <c r="R627" t="str">
        <f t="shared" si="55"/>
        <v>plays</v>
      </c>
      <c r="S627" s="6">
        <f t="shared" si="56"/>
        <v>43857.25</v>
      </c>
      <c r="T627" s="6">
        <f t="shared" si="57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58"/>
        <v>206</v>
      </c>
      <c r="G628" t="s">
        <v>20</v>
      </c>
      <c r="H628">
        <v>189</v>
      </c>
      <c r="I628">
        <f t="shared" si="5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4"/>
        <v>theater</v>
      </c>
      <c r="R628" t="str">
        <f t="shared" si="55"/>
        <v>plays</v>
      </c>
      <c r="S628" s="6">
        <f t="shared" si="56"/>
        <v>40449.208333333336</v>
      </c>
      <c r="T628" s="6">
        <f t="shared" si="57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58"/>
        <v>694</v>
      </c>
      <c r="G629" t="s">
        <v>20</v>
      </c>
      <c r="H629">
        <v>154</v>
      </c>
      <c r="I629">
        <f t="shared" si="5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4"/>
        <v>food</v>
      </c>
      <c r="R629" t="str">
        <f t="shared" si="55"/>
        <v>food trucks</v>
      </c>
      <c r="S629" s="6">
        <f t="shared" si="56"/>
        <v>40345.208333333336</v>
      </c>
      <c r="T629" s="6">
        <f t="shared" si="57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58"/>
        <v>152</v>
      </c>
      <c r="G630" t="s">
        <v>20</v>
      </c>
      <c r="H630">
        <v>96</v>
      </c>
      <c r="I630">
        <f t="shared" si="5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4"/>
        <v>music</v>
      </c>
      <c r="R630" t="str">
        <f t="shared" si="55"/>
        <v>indie rock</v>
      </c>
      <c r="S630" s="6">
        <f t="shared" si="56"/>
        <v>40455.208333333336</v>
      </c>
      <c r="T630" s="6">
        <f t="shared" si="57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58"/>
        <v>65</v>
      </c>
      <c r="G631" t="s">
        <v>14</v>
      </c>
      <c r="H631">
        <v>750</v>
      </c>
      <c r="I631">
        <f t="shared" si="5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4"/>
        <v>theater</v>
      </c>
      <c r="R631" t="str">
        <f t="shared" si="55"/>
        <v>plays</v>
      </c>
      <c r="S631" s="6">
        <f t="shared" si="56"/>
        <v>42557.208333333328</v>
      </c>
      <c r="T631" s="6">
        <f t="shared" si="57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58"/>
        <v>63</v>
      </c>
      <c r="G632" t="s">
        <v>74</v>
      </c>
      <c r="H632">
        <v>87</v>
      </c>
      <c r="I632">
        <f t="shared" si="5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4"/>
        <v>theater</v>
      </c>
      <c r="R632" t="str">
        <f t="shared" si="55"/>
        <v>plays</v>
      </c>
      <c r="S632" s="6">
        <f t="shared" si="56"/>
        <v>43586.208333333328</v>
      </c>
      <c r="T632" s="6">
        <f t="shared" si="57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58"/>
        <v>310</v>
      </c>
      <c r="G633" t="s">
        <v>20</v>
      </c>
      <c r="H633">
        <v>3063</v>
      </c>
      <c r="I633">
        <f t="shared" si="5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4"/>
        <v>theater</v>
      </c>
      <c r="R633" t="str">
        <f t="shared" si="55"/>
        <v>plays</v>
      </c>
      <c r="S633" s="6">
        <f t="shared" si="56"/>
        <v>43550.208333333328</v>
      </c>
      <c r="T633" s="6">
        <f t="shared" si="57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58"/>
        <v>43</v>
      </c>
      <c r="G634" t="s">
        <v>47</v>
      </c>
      <c r="H634">
        <v>278</v>
      </c>
      <c r="I634">
        <f t="shared" si="5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4"/>
        <v>theater</v>
      </c>
      <c r="R634" t="str">
        <f t="shared" si="55"/>
        <v>plays</v>
      </c>
      <c r="S634" s="6">
        <f t="shared" si="56"/>
        <v>41945.208333333336</v>
      </c>
      <c r="T634" s="6">
        <f t="shared" si="57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58"/>
        <v>83</v>
      </c>
      <c r="G635" t="s">
        <v>14</v>
      </c>
      <c r="H635">
        <v>105</v>
      </c>
      <c r="I635">
        <f t="shared" si="5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4"/>
        <v>film &amp; video</v>
      </c>
      <c r="R635" t="str">
        <f t="shared" si="55"/>
        <v>animation</v>
      </c>
      <c r="S635" s="6">
        <f t="shared" si="56"/>
        <v>42315.25</v>
      </c>
      <c r="T635" s="6">
        <f t="shared" si="57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58"/>
        <v>79</v>
      </c>
      <c r="G636" t="s">
        <v>74</v>
      </c>
      <c r="H636">
        <v>1658</v>
      </c>
      <c r="I636">
        <f t="shared" si="5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4"/>
        <v>film &amp; video</v>
      </c>
      <c r="R636" t="str">
        <f t="shared" si="55"/>
        <v>television</v>
      </c>
      <c r="S636" s="6">
        <f t="shared" si="56"/>
        <v>42819.208333333328</v>
      </c>
      <c r="T636" s="6">
        <f t="shared" si="57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58"/>
        <v>114</v>
      </c>
      <c r="G637" t="s">
        <v>20</v>
      </c>
      <c r="H637">
        <v>2266</v>
      </c>
      <c r="I637">
        <f t="shared" si="5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4"/>
        <v>film &amp; video</v>
      </c>
      <c r="R637" t="str">
        <f t="shared" si="55"/>
        <v>television</v>
      </c>
      <c r="S637" s="6">
        <f t="shared" si="56"/>
        <v>41314.25</v>
      </c>
      <c r="T637" s="6">
        <f t="shared" si="57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58"/>
        <v>65</v>
      </c>
      <c r="G638" t="s">
        <v>14</v>
      </c>
      <c r="H638">
        <v>2604</v>
      </c>
      <c r="I638">
        <f t="shared" si="5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4"/>
        <v>film &amp; video</v>
      </c>
      <c r="R638" t="str">
        <f t="shared" si="55"/>
        <v>animation</v>
      </c>
      <c r="S638" s="6">
        <f t="shared" si="56"/>
        <v>40926.25</v>
      </c>
      <c r="T638" s="6">
        <f t="shared" si="57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58"/>
        <v>79</v>
      </c>
      <c r="G639" t="s">
        <v>14</v>
      </c>
      <c r="H639">
        <v>65</v>
      </c>
      <c r="I639">
        <f t="shared" si="5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4"/>
        <v>theater</v>
      </c>
      <c r="R639" t="str">
        <f t="shared" si="55"/>
        <v>plays</v>
      </c>
      <c r="S639" s="6">
        <f t="shared" si="56"/>
        <v>42688.25</v>
      </c>
      <c r="T639" s="6">
        <f t="shared" si="57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58"/>
        <v>11</v>
      </c>
      <c r="G640" t="s">
        <v>14</v>
      </c>
      <c r="H640">
        <v>94</v>
      </c>
      <c r="I640">
        <f t="shared" si="5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4"/>
        <v>theater</v>
      </c>
      <c r="R640" t="str">
        <f t="shared" si="55"/>
        <v>plays</v>
      </c>
      <c r="S640" s="6">
        <f t="shared" si="56"/>
        <v>40386.208333333336</v>
      </c>
      <c r="T640" s="6">
        <f t="shared" si="57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58"/>
        <v>56</v>
      </c>
      <c r="G641" t="s">
        <v>47</v>
      </c>
      <c r="H641">
        <v>45</v>
      </c>
      <c r="I641">
        <f t="shared" si="5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4"/>
        <v>film &amp; video</v>
      </c>
      <c r="R641" t="str">
        <f t="shared" si="55"/>
        <v>drama</v>
      </c>
      <c r="S641" s="6">
        <f t="shared" si="56"/>
        <v>43309.208333333328</v>
      </c>
      <c r="T641" s="6">
        <f t="shared" si="57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58"/>
        <v>17</v>
      </c>
      <c r="G642" t="s">
        <v>14</v>
      </c>
      <c r="H642">
        <v>257</v>
      </c>
      <c r="I642">
        <f t="shared" si="5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4"/>
        <v>theater</v>
      </c>
      <c r="R642" t="str">
        <f t="shared" si="55"/>
        <v>plays</v>
      </c>
      <c r="S642" s="6">
        <f t="shared" si="56"/>
        <v>42387.25</v>
      </c>
      <c r="T642" s="6">
        <f t="shared" si="57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58"/>
        <v>120</v>
      </c>
      <c r="G643" t="s">
        <v>20</v>
      </c>
      <c r="H643">
        <v>194</v>
      </c>
      <c r="I643">
        <f t="shared" si="59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0" xml:space="preserve"> IFERROR(LEFT(P643, SEARCH("/", P643 &amp; "/") -1), P643)</f>
        <v>theater</v>
      </c>
      <c r="R643" t="str">
        <f t="shared" ref="R643:R706" si="61">IFERROR(MID(P643, SEARCH("/", P643 &amp; "/") + 1, LEN(P643)), "")</f>
        <v>plays</v>
      </c>
      <c r="S643" s="6">
        <f t="shared" ref="S643:S706" si="62">(((L643/60)/60)/24)+DATE(1970,1,1)</f>
        <v>42786.25</v>
      </c>
      <c r="T643" s="6">
        <f t="shared" ref="T643:T706" si="63">(((M643/60)/60)/24)+DATE(1970,1,1)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64">ROUND((E644/D644)*100,0)</f>
        <v>145</v>
      </c>
      <c r="G644" t="s">
        <v>20</v>
      </c>
      <c r="H644">
        <v>129</v>
      </c>
      <c r="I644">
        <f t="shared" ref="I644:I707" si="65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0"/>
        <v>technology</v>
      </c>
      <c r="R644" t="str">
        <f t="shared" si="61"/>
        <v>wearables</v>
      </c>
      <c r="S644" s="6">
        <f t="shared" si="62"/>
        <v>43451.25</v>
      </c>
      <c r="T644" s="6">
        <f t="shared" si="63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64"/>
        <v>221</v>
      </c>
      <c r="G645" t="s">
        <v>20</v>
      </c>
      <c r="H645">
        <v>375</v>
      </c>
      <c r="I645">
        <f t="shared" si="65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0"/>
        <v>theater</v>
      </c>
      <c r="R645" t="str">
        <f t="shared" si="61"/>
        <v>plays</v>
      </c>
      <c r="S645" s="6">
        <f t="shared" si="62"/>
        <v>42795.25</v>
      </c>
      <c r="T645" s="6">
        <f t="shared" si="63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64"/>
        <v>48</v>
      </c>
      <c r="G646" t="s">
        <v>14</v>
      </c>
      <c r="H646">
        <v>2928</v>
      </c>
      <c r="I646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0"/>
        <v>theater</v>
      </c>
      <c r="R646" t="str">
        <f t="shared" si="61"/>
        <v>plays</v>
      </c>
      <c r="S646" s="6">
        <f t="shared" si="62"/>
        <v>43452.25</v>
      </c>
      <c r="T646" s="6">
        <f t="shared" si="63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64"/>
        <v>93</v>
      </c>
      <c r="G647" t="s">
        <v>14</v>
      </c>
      <c r="H647">
        <v>4697</v>
      </c>
      <c r="I647">
        <f t="shared" si="65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0"/>
        <v>music</v>
      </c>
      <c r="R647" t="str">
        <f t="shared" si="61"/>
        <v>rock</v>
      </c>
      <c r="S647" s="6">
        <f t="shared" si="62"/>
        <v>43369.208333333328</v>
      </c>
      <c r="T647" s="6">
        <f t="shared" si="63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64"/>
        <v>89</v>
      </c>
      <c r="G648" t="s">
        <v>14</v>
      </c>
      <c r="H648">
        <v>2915</v>
      </c>
      <c r="I648">
        <f t="shared" si="65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0"/>
        <v>games</v>
      </c>
      <c r="R648" t="str">
        <f t="shared" si="61"/>
        <v>video games</v>
      </c>
      <c r="S648" s="6">
        <f t="shared" si="62"/>
        <v>41346.208333333336</v>
      </c>
      <c r="T648" s="6">
        <f t="shared" si="63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64"/>
        <v>41</v>
      </c>
      <c r="G649" t="s">
        <v>14</v>
      </c>
      <c r="H649">
        <v>18</v>
      </c>
      <c r="I649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0"/>
        <v>publishing</v>
      </c>
      <c r="R649" t="str">
        <f t="shared" si="61"/>
        <v>translations</v>
      </c>
      <c r="S649" s="6">
        <f t="shared" si="62"/>
        <v>43199.208333333328</v>
      </c>
      <c r="T649" s="6">
        <f t="shared" si="63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64"/>
        <v>63</v>
      </c>
      <c r="G650" t="s">
        <v>74</v>
      </c>
      <c r="H650">
        <v>723</v>
      </c>
      <c r="I650">
        <f t="shared" si="65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0"/>
        <v>food</v>
      </c>
      <c r="R650" t="str">
        <f t="shared" si="61"/>
        <v>food trucks</v>
      </c>
      <c r="S650" s="6">
        <f t="shared" si="62"/>
        <v>42922.208333333328</v>
      </c>
      <c r="T650" s="6">
        <f t="shared" si="63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64"/>
        <v>48</v>
      </c>
      <c r="G651" t="s">
        <v>14</v>
      </c>
      <c r="H651">
        <v>602</v>
      </c>
      <c r="I651">
        <f t="shared" si="65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0"/>
        <v>theater</v>
      </c>
      <c r="R651" t="str">
        <f t="shared" si="61"/>
        <v>plays</v>
      </c>
      <c r="S651" s="6">
        <f t="shared" si="62"/>
        <v>40471.208333333336</v>
      </c>
      <c r="T651" s="6">
        <f t="shared" si="63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64"/>
        <v>2</v>
      </c>
      <c r="G652" t="s">
        <v>14</v>
      </c>
      <c r="H652">
        <v>1</v>
      </c>
      <c r="I652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0"/>
        <v>music</v>
      </c>
      <c r="R652" t="str">
        <f t="shared" si="61"/>
        <v>jazz</v>
      </c>
      <c r="S652" s="6">
        <f t="shared" si="62"/>
        <v>41828.208333333336</v>
      </c>
      <c r="T652" s="6">
        <f t="shared" si="63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64"/>
        <v>88</v>
      </c>
      <c r="G653" t="s">
        <v>14</v>
      </c>
      <c r="H653">
        <v>3868</v>
      </c>
      <c r="I653">
        <f t="shared" si="65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0"/>
        <v>film &amp; video</v>
      </c>
      <c r="R653" t="str">
        <f t="shared" si="61"/>
        <v>shorts</v>
      </c>
      <c r="S653" s="6">
        <f t="shared" si="62"/>
        <v>41692.25</v>
      </c>
      <c r="T653" s="6">
        <f t="shared" si="63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64"/>
        <v>127</v>
      </c>
      <c r="G654" t="s">
        <v>20</v>
      </c>
      <c r="H654">
        <v>409</v>
      </c>
      <c r="I654">
        <f t="shared" si="65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0"/>
        <v>technology</v>
      </c>
      <c r="R654" t="str">
        <f t="shared" si="61"/>
        <v>web</v>
      </c>
      <c r="S654" s="6">
        <f t="shared" si="62"/>
        <v>42587.208333333328</v>
      </c>
      <c r="T654" s="6">
        <f t="shared" si="63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64"/>
        <v>2339</v>
      </c>
      <c r="G655" t="s">
        <v>20</v>
      </c>
      <c r="H655">
        <v>234</v>
      </c>
      <c r="I655">
        <f t="shared" si="65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0"/>
        <v>technology</v>
      </c>
      <c r="R655" t="str">
        <f t="shared" si="61"/>
        <v>web</v>
      </c>
      <c r="S655" s="6">
        <f t="shared" si="62"/>
        <v>42468.208333333328</v>
      </c>
      <c r="T655" s="6">
        <f t="shared" si="63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64"/>
        <v>508</v>
      </c>
      <c r="G656" t="s">
        <v>20</v>
      </c>
      <c r="H656">
        <v>3016</v>
      </c>
      <c r="I656">
        <f t="shared" si="65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0"/>
        <v>music</v>
      </c>
      <c r="R656" t="str">
        <f t="shared" si="61"/>
        <v>metal</v>
      </c>
      <c r="S656" s="6">
        <f t="shared" si="62"/>
        <v>42240.208333333328</v>
      </c>
      <c r="T656" s="6">
        <f t="shared" si="63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64"/>
        <v>191</v>
      </c>
      <c r="G657" t="s">
        <v>20</v>
      </c>
      <c r="H657">
        <v>264</v>
      </c>
      <c r="I657">
        <f t="shared" si="65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0"/>
        <v>photography</v>
      </c>
      <c r="R657" t="str">
        <f t="shared" si="61"/>
        <v>photography books</v>
      </c>
      <c r="S657" s="6">
        <f t="shared" si="62"/>
        <v>42796.25</v>
      </c>
      <c r="T657" s="6">
        <f t="shared" si="63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64"/>
        <v>42</v>
      </c>
      <c r="G658" t="s">
        <v>14</v>
      </c>
      <c r="H658">
        <v>504</v>
      </c>
      <c r="I658">
        <f t="shared" si="65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0"/>
        <v>food</v>
      </c>
      <c r="R658" t="str">
        <f t="shared" si="61"/>
        <v>food trucks</v>
      </c>
      <c r="S658" s="6">
        <f t="shared" si="62"/>
        <v>43097.25</v>
      </c>
      <c r="T658" s="6">
        <f t="shared" si="63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64"/>
        <v>8</v>
      </c>
      <c r="G659" t="s">
        <v>14</v>
      </c>
      <c r="H659">
        <v>14</v>
      </c>
      <c r="I659">
        <f t="shared" si="65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0"/>
        <v>film &amp; video</v>
      </c>
      <c r="R659" t="str">
        <f t="shared" si="61"/>
        <v>science fiction</v>
      </c>
      <c r="S659" s="6">
        <f t="shared" si="62"/>
        <v>43096.25</v>
      </c>
      <c r="T659" s="6">
        <f t="shared" si="63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64"/>
        <v>60</v>
      </c>
      <c r="G660" t="s">
        <v>74</v>
      </c>
      <c r="H660">
        <v>390</v>
      </c>
      <c r="I660">
        <f t="shared" si="65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0"/>
        <v>music</v>
      </c>
      <c r="R660" t="str">
        <f t="shared" si="61"/>
        <v>rock</v>
      </c>
      <c r="S660" s="6">
        <f t="shared" si="62"/>
        <v>42246.208333333328</v>
      </c>
      <c r="T660" s="6">
        <f t="shared" si="63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64"/>
        <v>47</v>
      </c>
      <c r="G661" t="s">
        <v>14</v>
      </c>
      <c r="H661">
        <v>750</v>
      </c>
      <c r="I661">
        <f t="shared" si="65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0"/>
        <v>film &amp; video</v>
      </c>
      <c r="R661" t="str">
        <f t="shared" si="61"/>
        <v>documentary</v>
      </c>
      <c r="S661" s="6">
        <f t="shared" si="62"/>
        <v>40570.25</v>
      </c>
      <c r="T661" s="6">
        <f t="shared" si="63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64"/>
        <v>82</v>
      </c>
      <c r="G662" t="s">
        <v>14</v>
      </c>
      <c r="H662">
        <v>77</v>
      </c>
      <c r="I662">
        <f t="shared" si="65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0"/>
        <v>theater</v>
      </c>
      <c r="R662" t="str">
        <f t="shared" si="61"/>
        <v>plays</v>
      </c>
      <c r="S662" s="6">
        <f t="shared" si="62"/>
        <v>42237.208333333328</v>
      </c>
      <c r="T662" s="6">
        <f t="shared" si="63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64"/>
        <v>54</v>
      </c>
      <c r="G663" t="s">
        <v>14</v>
      </c>
      <c r="H663">
        <v>752</v>
      </c>
      <c r="I663">
        <f t="shared" si="65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0"/>
        <v>music</v>
      </c>
      <c r="R663" t="str">
        <f t="shared" si="61"/>
        <v>jazz</v>
      </c>
      <c r="S663" s="6">
        <f t="shared" si="62"/>
        <v>40996.208333333336</v>
      </c>
      <c r="T663" s="6">
        <f t="shared" si="63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64"/>
        <v>98</v>
      </c>
      <c r="G664" t="s">
        <v>14</v>
      </c>
      <c r="H664">
        <v>131</v>
      </c>
      <c r="I664">
        <f t="shared" si="65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0"/>
        <v>theater</v>
      </c>
      <c r="R664" t="str">
        <f t="shared" si="61"/>
        <v>plays</v>
      </c>
      <c r="S664" s="6">
        <f t="shared" si="62"/>
        <v>43443.25</v>
      </c>
      <c r="T664" s="6">
        <f t="shared" si="63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64"/>
        <v>77</v>
      </c>
      <c r="G665" t="s">
        <v>14</v>
      </c>
      <c r="H665">
        <v>87</v>
      </c>
      <c r="I665">
        <f t="shared" si="65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0"/>
        <v>theater</v>
      </c>
      <c r="R665" t="str">
        <f t="shared" si="61"/>
        <v>plays</v>
      </c>
      <c r="S665" s="6">
        <f t="shared" si="62"/>
        <v>40458.208333333336</v>
      </c>
      <c r="T665" s="6">
        <f t="shared" si="63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64"/>
        <v>33</v>
      </c>
      <c r="G666" t="s">
        <v>14</v>
      </c>
      <c r="H666">
        <v>1063</v>
      </c>
      <c r="I666">
        <f t="shared" si="65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0"/>
        <v>music</v>
      </c>
      <c r="R666" t="str">
        <f t="shared" si="61"/>
        <v>jazz</v>
      </c>
      <c r="S666" s="6">
        <f t="shared" si="62"/>
        <v>40959.25</v>
      </c>
      <c r="T666" s="6">
        <f t="shared" si="63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64"/>
        <v>240</v>
      </c>
      <c r="G667" t="s">
        <v>20</v>
      </c>
      <c r="H667">
        <v>272</v>
      </c>
      <c r="I667">
        <f t="shared" si="65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0"/>
        <v>film &amp; video</v>
      </c>
      <c r="R667" t="str">
        <f t="shared" si="61"/>
        <v>documentary</v>
      </c>
      <c r="S667" s="6">
        <f t="shared" si="62"/>
        <v>40733.208333333336</v>
      </c>
      <c r="T667" s="6">
        <f t="shared" si="63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64"/>
        <v>64</v>
      </c>
      <c r="G668" t="s">
        <v>74</v>
      </c>
      <c r="H668">
        <v>25</v>
      </c>
      <c r="I668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0"/>
        <v>theater</v>
      </c>
      <c r="R668" t="str">
        <f t="shared" si="61"/>
        <v>plays</v>
      </c>
      <c r="S668" s="6">
        <f t="shared" si="62"/>
        <v>41516.208333333336</v>
      </c>
      <c r="T668" s="6">
        <f t="shared" si="63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64"/>
        <v>176</v>
      </c>
      <c r="G669" t="s">
        <v>20</v>
      </c>
      <c r="H669">
        <v>419</v>
      </c>
      <c r="I669">
        <f t="shared" si="65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0"/>
        <v>journalism</v>
      </c>
      <c r="R669" t="str">
        <f t="shared" si="61"/>
        <v>audio</v>
      </c>
      <c r="S669" s="6">
        <f t="shared" si="62"/>
        <v>41892.208333333336</v>
      </c>
      <c r="T669" s="6">
        <f t="shared" si="63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64"/>
        <v>20</v>
      </c>
      <c r="G670" t="s">
        <v>14</v>
      </c>
      <c r="H670">
        <v>76</v>
      </c>
      <c r="I670">
        <f t="shared" si="65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0"/>
        <v>theater</v>
      </c>
      <c r="R670" t="str">
        <f t="shared" si="61"/>
        <v>plays</v>
      </c>
      <c r="S670" s="6">
        <f t="shared" si="62"/>
        <v>41122.208333333336</v>
      </c>
      <c r="T670" s="6">
        <f t="shared" si="63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64"/>
        <v>359</v>
      </c>
      <c r="G671" t="s">
        <v>20</v>
      </c>
      <c r="H671">
        <v>1621</v>
      </c>
      <c r="I671">
        <f t="shared" si="65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0"/>
        <v>theater</v>
      </c>
      <c r="R671" t="str">
        <f t="shared" si="61"/>
        <v>plays</v>
      </c>
      <c r="S671" s="6">
        <f t="shared" si="62"/>
        <v>42912.208333333328</v>
      </c>
      <c r="T671" s="6">
        <f t="shared" si="63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64"/>
        <v>469</v>
      </c>
      <c r="G672" t="s">
        <v>20</v>
      </c>
      <c r="H672">
        <v>1101</v>
      </c>
      <c r="I672">
        <f t="shared" si="65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0"/>
        <v>music</v>
      </c>
      <c r="R672" t="str">
        <f t="shared" si="61"/>
        <v>indie rock</v>
      </c>
      <c r="S672" s="6">
        <f t="shared" si="62"/>
        <v>42425.25</v>
      </c>
      <c r="T672" s="6">
        <f t="shared" si="63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64"/>
        <v>122</v>
      </c>
      <c r="G673" t="s">
        <v>20</v>
      </c>
      <c r="H673">
        <v>1073</v>
      </c>
      <c r="I673">
        <f t="shared" si="65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0"/>
        <v>theater</v>
      </c>
      <c r="R673" t="str">
        <f t="shared" si="61"/>
        <v>plays</v>
      </c>
      <c r="S673" s="6">
        <f t="shared" si="62"/>
        <v>40390.208333333336</v>
      </c>
      <c r="T673" s="6">
        <f t="shared" si="63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64"/>
        <v>56</v>
      </c>
      <c r="G674" t="s">
        <v>14</v>
      </c>
      <c r="H674">
        <v>4428</v>
      </c>
      <c r="I674">
        <f t="shared" si="65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0"/>
        <v>theater</v>
      </c>
      <c r="R674" t="str">
        <f t="shared" si="61"/>
        <v>plays</v>
      </c>
      <c r="S674" s="6">
        <f t="shared" si="62"/>
        <v>43180.208333333328</v>
      </c>
      <c r="T674" s="6">
        <f t="shared" si="63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64"/>
        <v>44</v>
      </c>
      <c r="G675" t="s">
        <v>14</v>
      </c>
      <c r="H675">
        <v>58</v>
      </c>
      <c r="I675">
        <f t="shared" si="65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0"/>
        <v>music</v>
      </c>
      <c r="R675" t="str">
        <f t="shared" si="61"/>
        <v>indie rock</v>
      </c>
      <c r="S675" s="6">
        <f t="shared" si="62"/>
        <v>42475.208333333328</v>
      </c>
      <c r="T675" s="6">
        <f t="shared" si="63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64"/>
        <v>34</v>
      </c>
      <c r="G676" t="s">
        <v>74</v>
      </c>
      <c r="H676">
        <v>1218</v>
      </c>
      <c r="I676">
        <f t="shared" si="65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0"/>
        <v>photography</v>
      </c>
      <c r="R676" t="str">
        <f t="shared" si="61"/>
        <v>photography books</v>
      </c>
      <c r="S676" s="6">
        <f t="shared" si="62"/>
        <v>40774.208333333336</v>
      </c>
      <c r="T676" s="6">
        <f t="shared" si="63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64"/>
        <v>123</v>
      </c>
      <c r="G677" t="s">
        <v>20</v>
      </c>
      <c r="H677">
        <v>331</v>
      </c>
      <c r="I677">
        <f t="shared" si="65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0"/>
        <v>journalism</v>
      </c>
      <c r="R677" t="str">
        <f t="shared" si="61"/>
        <v>audio</v>
      </c>
      <c r="S677" s="6">
        <f t="shared" si="62"/>
        <v>43719.208333333328</v>
      </c>
      <c r="T677" s="6">
        <f t="shared" si="63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64"/>
        <v>190</v>
      </c>
      <c r="G678" t="s">
        <v>20</v>
      </c>
      <c r="H678">
        <v>1170</v>
      </c>
      <c r="I678">
        <f t="shared" si="65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0"/>
        <v>photography</v>
      </c>
      <c r="R678" t="str">
        <f t="shared" si="61"/>
        <v>photography books</v>
      </c>
      <c r="S678" s="6">
        <f t="shared" si="62"/>
        <v>41178.208333333336</v>
      </c>
      <c r="T678" s="6">
        <f t="shared" si="63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64"/>
        <v>84</v>
      </c>
      <c r="G679" t="s">
        <v>14</v>
      </c>
      <c r="H679">
        <v>111</v>
      </c>
      <c r="I679">
        <f t="shared" si="65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0"/>
        <v>publishing</v>
      </c>
      <c r="R679" t="str">
        <f t="shared" si="61"/>
        <v>fiction</v>
      </c>
      <c r="S679" s="6">
        <f t="shared" si="62"/>
        <v>42561.208333333328</v>
      </c>
      <c r="T679" s="6">
        <f t="shared" si="63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64"/>
        <v>18</v>
      </c>
      <c r="G680" t="s">
        <v>74</v>
      </c>
      <c r="H680">
        <v>215</v>
      </c>
      <c r="I680">
        <f t="shared" si="65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0"/>
        <v>film &amp; video</v>
      </c>
      <c r="R680" t="str">
        <f t="shared" si="61"/>
        <v>drama</v>
      </c>
      <c r="S680" s="6">
        <f t="shared" si="62"/>
        <v>43484.25</v>
      </c>
      <c r="T680" s="6">
        <f t="shared" si="63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64"/>
        <v>1037</v>
      </c>
      <c r="G681" t="s">
        <v>20</v>
      </c>
      <c r="H681">
        <v>363</v>
      </c>
      <c r="I681">
        <f t="shared" si="65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0"/>
        <v>food</v>
      </c>
      <c r="R681" t="str">
        <f t="shared" si="61"/>
        <v>food trucks</v>
      </c>
      <c r="S681" s="6">
        <f t="shared" si="62"/>
        <v>43756.208333333328</v>
      </c>
      <c r="T681" s="6">
        <f t="shared" si="63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64"/>
        <v>97</v>
      </c>
      <c r="G682" t="s">
        <v>14</v>
      </c>
      <c r="H682">
        <v>2955</v>
      </c>
      <c r="I682">
        <f t="shared" si="65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0"/>
        <v>games</v>
      </c>
      <c r="R682" t="str">
        <f t="shared" si="61"/>
        <v>mobile games</v>
      </c>
      <c r="S682" s="6">
        <f t="shared" si="62"/>
        <v>43813.25</v>
      </c>
      <c r="T682" s="6">
        <f t="shared" si="63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64"/>
        <v>86</v>
      </c>
      <c r="G683" t="s">
        <v>14</v>
      </c>
      <c r="H683">
        <v>1657</v>
      </c>
      <c r="I683">
        <f t="shared" si="65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0"/>
        <v>theater</v>
      </c>
      <c r="R683" t="str">
        <f t="shared" si="61"/>
        <v>plays</v>
      </c>
      <c r="S683" s="6">
        <f t="shared" si="62"/>
        <v>40898.25</v>
      </c>
      <c r="T683" s="6">
        <f t="shared" si="63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64"/>
        <v>150</v>
      </c>
      <c r="G684" t="s">
        <v>20</v>
      </c>
      <c r="H684">
        <v>103</v>
      </c>
      <c r="I684">
        <f t="shared" si="65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0"/>
        <v>theater</v>
      </c>
      <c r="R684" t="str">
        <f t="shared" si="61"/>
        <v>plays</v>
      </c>
      <c r="S684" s="6">
        <f t="shared" si="62"/>
        <v>41619.25</v>
      </c>
      <c r="T684" s="6">
        <f t="shared" si="63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64"/>
        <v>358</v>
      </c>
      <c r="G685" t="s">
        <v>20</v>
      </c>
      <c r="H685">
        <v>147</v>
      </c>
      <c r="I685">
        <f t="shared" si="65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0"/>
        <v>theater</v>
      </c>
      <c r="R685" t="str">
        <f t="shared" si="61"/>
        <v>plays</v>
      </c>
      <c r="S685" s="6">
        <f t="shared" si="62"/>
        <v>43359.208333333328</v>
      </c>
      <c r="T685" s="6">
        <f t="shared" si="63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64"/>
        <v>543</v>
      </c>
      <c r="G686" t="s">
        <v>20</v>
      </c>
      <c r="H686">
        <v>110</v>
      </c>
      <c r="I686">
        <f t="shared" si="65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0"/>
        <v>publishing</v>
      </c>
      <c r="R686" t="str">
        <f t="shared" si="61"/>
        <v>nonfiction</v>
      </c>
      <c r="S686" s="6">
        <f t="shared" si="62"/>
        <v>40358.208333333336</v>
      </c>
      <c r="T686" s="6">
        <f t="shared" si="63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64"/>
        <v>68</v>
      </c>
      <c r="G687" t="s">
        <v>14</v>
      </c>
      <c r="H687">
        <v>926</v>
      </c>
      <c r="I687">
        <f t="shared" si="65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0"/>
        <v>theater</v>
      </c>
      <c r="R687" t="str">
        <f t="shared" si="61"/>
        <v>plays</v>
      </c>
      <c r="S687" s="6">
        <f t="shared" si="62"/>
        <v>42239.208333333328</v>
      </c>
      <c r="T687" s="6">
        <f t="shared" si="63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64"/>
        <v>192</v>
      </c>
      <c r="G688" t="s">
        <v>20</v>
      </c>
      <c r="H688">
        <v>134</v>
      </c>
      <c r="I688">
        <f t="shared" si="65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0"/>
        <v>technology</v>
      </c>
      <c r="R688" t="str">
        <f t="shared" si="61"/>
        <v>wearables</v>
      </c>
      <c r="S688" s="6">
        <f t="shared" si="62"/>
        <v>43186.208333333328</v>
      </c>
      <c r="T688" s="6">
        <f t="shared" si="63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64"/>
        <v>932</v>
      </c>
      <c r="G689" t="s">
        <v>20</v>
      </c>
      <c r="H689">
        <v>269</v>
      </c>
      <c r="I689">
        <f t="shared" si="65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0"/>
        <v>theater</v>
      </c>
      <c r="R689" t="str">
        <f t="shared" si="61"/>
        <v>plays</v>
      </c>
      <c r="S689" s="6">
        <f t="shared" si="62"/>
        <v>42806.25</v>
      </c>
      <c r="T689" s="6">
        <f t="shared" si="63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64"/>
        <v>429</v>
      </c>
      <c r="G690" t="s">
        <v>20</v>
      </c>
      <c r="H690">
        <v>175</v>
      </c>
      <c r="I690">
        <f t="shared" si="65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0"/>
        <v>film &amp; video</v>
      </c>
      <c r="R690" t="str">
        <f t="shared" si="61"/>
        <v>television</v>
      </c>
      <c r="S690" s="6">
        <f t="shared" si="62"/>
        <v>43475.25</v>
      </c>
      <c r="T690" s="6">
        <f t="shared" si="63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64"/>
        <v>101</v>
      </c>
      <c r="G691" t="s">
        <v>20</v>
      </c>
      <c r="H691">
        <v>69</v>
      </c>
      <c r="I691">
        <f t="shared" si="65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0"/>
        <v>technology</v>
      </c>
      <c r="R691" t="str">
        <f t="shared" si="61"/>
        <v>web</v>
      </c>
      <c r="S691" s="6">
        <f t="shared" si="62"/>
        <v>41576.208333333336</v>
      </c>
      <c r="T691" s="6">
        <f t="shared" si="63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64"/>
        <v>227</v>
      </c>
      <c r="G692" t="s">
        <v>20</v>
      </c>
      <c r="H692">
        <v>190</v>
      </c>
      <c r="I692">
        <f t="shared" si="65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0"/>
        <v>film &amp; video</v>
      </c>
      <c r="R692" t="str">
        <f t="shared" si="61"/>
        <v>documentary</v>
      </c>
      <c r="S692" s="6">
        <f t="shared" si="62"/>
        <v>40874.25</v>
      </c>
      <c r="T692" s="6">
        <f t="shared" si="63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64"/>
        <v>142</v>
      </c>
      <c r="G693" t="s">
        <v>20</v>
      </c>
      <c r="H693">
        <v>237</v>
      </c>
      <c r="I693">
        <f t="shared" si="65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0"/>
        <v>film &amp; video</v>
      </c>
      <c r="R693" t="str">
        <f t="shared" si="61"/>
        <v>documentary</v>
      </c>
      <c r="S693" s="6">
        <f t="shared" si="62"/>
        <v>41185.208333333336</v>
      </c>
      <c r="T693" s="6">
        <f t="shared" si="63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64"/>
        <v>91</v>
      </c>
      <c r="G694" t="s">
        <v>14</v>
      </c>
      <c r="H694">
        <v>77</v>
      </c>
      <c r="I694">
        <f t="shared" si="65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0"/>
        <v>music</v>
      </c>
      <c r="R694" t="str">
        <f t="shared" si="61"/>
        <v>rock</v>
      </c>
      <c r="S694" s="6">
        <f t="shared" si="62"/>
        <v>43655.208333333328</v>
      </c>
      <c r="T694" s="6">
        <f t="shared" si="63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64"/>
        <v>64</v>
      </c>
      <c r="G695" t="s">
        <v>14</v>
      </c>
      <c r="H695">
        <v>1748</v>
      </c>
      <c r="I695">
        <f t="shared" si="65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0"/>
        <v>theater</v>
      </c>
      <c r="R695" t="str">
        <f t="shared" si="61"/>
        <v>plays</v>
      </c>
      <c r="S695" s="6">
        <f t="shared" si="62"/>
        <v>43025.208333333328</v>
      </c>
      <c r="T695" s="6">
        <f t="shared" si="63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64"/>
        <v>84</v>
      </c>
      <c r="G696" t="s">
        <v>14</v>
      </c>
      <c r="H696">
        <v>79</v>
      </c>
      <c r="I696">
        <f t="shared" si="65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0"/>
        <v>theater</v>
      </c>
      <c r="R696" t="str">
        <f t="shared" si="61"/>
        <v>plays</v>
      </c>
      <c r="S696" s="6">
        <f t="shared" si="62"/>
        <v>43066.25</v>
      </c>
      <c r="T696" s="6">
        <f t="shared" si="63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64"/>
        <v>134</v>
      </c>
      <c r="G697" t="s">
        <v>20</v>
      </c>
      <c r="H697">
        <v>196</v>
      </c>
      <c r="I697">
        <f t="shared" si="65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0"/>
        <v>music</v>
      </c>
      <c r="R697" t="str">
        <f t="shared" si="61"/>
        <v>rock</v>
      </c>
      <c r="S697" s="6">
        <f t="shared" si="62"/>
        <v>42322.25</v>
      </c>
      <c r="T697" s="6">
        <f t="shared" si="63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64"/>
        <v>59</v>
      </c>
      <c r="G698" t="s">
        <v>14</v>
      </c>
      <c r="H698">
        <v>889</v>
      </c>
      <c r="I698">
        <f t="shared" si="65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0"/>
        <v>theater</v>
      </c>
      <c r="R698" t="str">
        <f t="shared" si="61"/>
        <v>plays</v>
      </c>
      <c r="S698" s="6">
        <f t="shared" si="62"/>
        <v>42114.208333333328</v>
      </c>
      <c r="T698" s="6">
        <f t="shared" si="63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64"/>
        <v>153</v>
      </c>
      <c r="G699" t="s">
        <v>20</v>
      </c>
      <c r="H699">
        <v>7295</v>
      </c>
      <c r="I699">
        <f t="shared" si="65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0"/>
        <v>music</v>
      </c>
      <c r="R699" t="str">
        <f t="shared" si="61"/>
        <v>electric music</v>
      </c>
      <c r="S699" s="6">
        <f t="shared" si="62"/>
        <v>43190.208333333328</v>
      </c>
      <c r="T699" s="6">
        <f t="shared" si="63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64"/>
        <v>447</v>
      </c>
      <c r="G700" t="s">
        <v>20</v>
      </c>
      <c r="H700">
        <v>2893</v>
      </c>
      <c r="I700">
        <f t="shared" si="65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0"/>
        <v>technology</v>
      </c>
      <c r="R700" t="str">
        <f t="shared" si="61"/>
        <v>wearables</v>
      </c>
      <c r="S700" s="6">
        <f t="shared" si="62"/>
        <v>40871.25</v>
      </c>
      <c r="T700" s="6">
        <f t="shared" si="63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64"/>
        <v>84</v>
      </c>
      <c r="G701" t="s">
        <v>14</v>
      </c>
      <c r="H701">
        <v>56</v>
      </c>
      <c r="I701">
        <f t="shared" si="65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0"/>
        <v>film &amp; video</v>
      </c>
      <c r="R701" t="str">
        <f t="shared" si="61"/>
        <v>drama</v>
      </c>
      <c r="S701" s="6">
        <f t="shared" si="62"/>
        <v>43641.208333333328</v>
      </c>
      <c r="T701" s="6">
        <f t="shared" si="63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64"/>
        <v>3</v>
      </c>
      <c r="G702" t="s">
        <v>14</v>
      </c>
      <c r="H702">
        <v>1</v>
      </c>
      <c r="I702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0"/>
        <v>technology</v>
      </c>
      <c r="R702" t="str">
        <f t="shared" si="61"/>
        <v>wearables</v>
      </c>
      <c r="S702" s="6">
        <f t="shared" si="62"/>
        <v>40203.25</v>
      </c>
      <c r="T702" s="6">
        <f t="shared" si="63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64"/>
        <v>175</v>
      </c>
      <c r="G703" t="s">
        <v>20</v>
      </c>
      <c r="H703">
        <v>820</v>
      </c>
      <c r="I703">
        <f t="shared" si="65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0"/>
        <v>theater</v>
      </c>
      <c r="R703" t="str">
        <f t="shared" si="61"/>
        <v>plays</v>
      </c>
      <c r="S703" s="6">
        <f t="shared" si="62"/>
        <v>40629.208333333336</v>
      </c>
      <c r="T703" s="6">
        <f t="shared" si="63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64"/>
        <v>54</v>
      </c>
      <c r="G704" t="s">
        <v>14</v>
      </c>
      <c r="H704">
        <v>83</v>
      </c>
      <c r="I704">
        <f t="shared" si="65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0"/>
        <v>technology</v>
      </c>
      <c r="R704" t="str">
        <f t="shared" si="61"/>
        <v>wearables</v>
      </c>
      <c r="S704" s="6">
        <f t="shared" si="62"/>
        <v>41477.208333333336</v>
      </c>
      <c r="T704" s="6">
        <f t="shared" si="63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64"/>
        <v>312</v>
      </c>
      <c r="G705" t="s">
        <v>20</v>
      </c>
      <c r="H705">
        <v>2038</v>
      </c>
      <c r="I705">
        <f t="shared" si="65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0"/>
        <v>publishing</v>
      </c>
      <c r="R705" t="str">
        <f t="shared" si="61"/>
        <v>translations</v>
      </c>
      <c r="S705" s="6">
        <f t="shared" si="62"/>
        <v>41020.208333333336</v>
      </c>
      <c r="T705" s="6">
        <f t="shared" si="63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64"/>
        <v>123</v>
      </c>
      <c r="G706" t="s">
        <v>20</v>
      </c>
      <c r="H706">
        <v>116</v>
      </c>
      <c r="I706">
        <f t="shared" si="65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0"/>
        <v>film &amp; video</v>
      </c>
      <c r="R706" t="str">
        <f t="shared" si="61"/>
        <v>animation</v>
      </c>
      <c r="S706" s="6">
        <f t="shared" si="62"/>
        <v>42555.208333333328</v>
      </c>
      <c r="T706" s="6">
        <f t="shared" si="63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64"/>
        <v>99</v>
      </c>
      <c r="G707" t="s">
        <v>14</v>
      </c>
      <c r="H707">
        <v>2025</v>
      </c>
      <c r="I707">
        <f t="shared" si="65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6" xml:space="preserve"> IFERROR(LEFT(P707, SEARCH("/", P707 &amp; "/") -1), P707)</f>
        <v>publishing</v>
      </c>
      <c r="R707" t="str">
        <f t="shared" ref="R707:R770" si="67">IFERROR(MID(P707, SEARCH("/", P707 &amp; "/") + 1, LEN(P707)), "")</f>
        <v>nonfiction</v>
      </c>
      <c r="S707" s="6">
        <f t="shared" ref="S707:S770" si="68">(((L707/60)/60)/24)+DATE(1970,1,1)</f>
        <v>41619.25</v>
      </c>
      <c r="T707" s="6">
        <f t="shared" ref="T707:T770" si="69">(((M707/60)/60)/24)+DATE(1970,1,1)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70">ROUND((E708/D708)*100,0)</f>
        <v>128</v>
      </c>
      <c r="G708" t="s">
        <v>20</v>
      </c>
      <c r="H708">
        <v>1345</v>
      </c>
      <c r="I708">
        <f t="shared" ref="I708:I771" si="71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6"/>
        <v>technology</v>
      </c>
      <c r="R708" t="str">
        <f t="shared" si="67"/>
        <v>web</v>
      </c>
      <c r="S708" s="6">
        <f t="shared" si="68"/>
        <v>43471.25</v>
      </c>
      <c r="T708" s="6">
        <f t="shared" si="69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70"/>
        <v>159</v>
      </c>
      <c r="G709" t="s">
        <v>20</v>
      </c>
      <c r="H709">
        <v>168</v>
      </c>
      <c r="I709">
        <f t="shared" si="71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6"/>
        <v>film &amp; video</v>
      </c>
      <c r="R709" t="str">
        <f t="shared" si="67"/>
        <v>drama</v>
      </c>
      <c r="S709" s="6">
        <f t="shared" si="68"/>
        <v>43442.25</v>
      </c>
      <c r="T709" s="6">
        <f t="shared" si="69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70"/>
        <v>707</v>
      </c>
      <c r="G710" t="s">
        <v>20</v>
      </c>
      <c r="H710">
        <v>137</v>
      </c>
      <c r="I710">
        <f t="shared" si="71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6"/>
        <v>theater</v>
      </c>
      <c r="R710" t="str">
        <f t="shared" si="67"/>
        <v>plays</v>
      </c>
      <c r="S710" s="6">
        <f t="shared" si="68"/>
        <v>42877.208333333328</v>
      </c>
      <c r="T710" s="6">
        <f t="shared" si="69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70"/>
        <v>142</v>
      </c>
      <c r="G711" t="s">
        <v>20</v>
      </c>
      <c r="H711">
        <v>186</v>
      </c>
      <c r="I711">
        <f t="shared" si="71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6"/>
        <v>theater</v>
      </c>
      <c r="R711" t="str">
        <f t="shared" si="67"/>
        <v>plays</v>
      </c>
      <c r="S711" s="6">
        <f t="shared" si="68"/>
        <v>41018.208333333336</v>
      </c>
      <c r="T711" s="6">
        <f t="shared" si="69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70"/>
        <v>148</v>
      </c>
      <c r="G712" t="s">
        <v>20</v>
      </c>
      <c r="H712">
        <v>125</v>
      </c>
      <c r="I712">
        <f t="shared" si="71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6"/>
        <v>theater</v>
      </c>
      <c r="R712" t="str">
        <f t="shared" si="67"/>
        <v>plays</v>
      </c>
      <c r="S712" s="6">
        <f t="shared" si="68"/>
        <v>43295.208333333328</v>
      </c>
      <c r="T712" s="6">
        <f t="shared" si="69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70"/>
        <v>20</v>
      </c>
      <c r="G713" t="s">
        <v>14</v>
      </c>
      <c r="H713">
        <v>14</v>
      </c>
      <c r="I713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6"/>
        <v>theater</v>
      </c>
      <c r="R713" t="str">
        <f t="shared" si="67"/>
        <v>plays</v>
      </c>
      <c r="S713" s="6">
        <f t="shared" si="68"/>
        <v>42393.25</v>
      </c>
      <c r="T713" s="6">
        <f t="shared" si="69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70"/>
        <v>1841</v>
      </c>
      <c r="G714" t="s">
        <v>20</v>
      </c>
      <c r="H714">
        <v>202</v>
      </c>
      <c r="I714">
        <f t="shared" si="71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6"/>
        <v>theater</v>
      </c>
      <c r="R714" t="str">
        <f t="shared" si="67"/>
        <v>plays</v>
      </c>
      <c r="S714" s="6">
        <f t="shared" si="68"/>
        <v>42559.208333333328</v>
      </c>
      <c r="T714" s="6">
        <f t="shared" si="69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70"/>
        <v>162</v>
      </c>
      <c r="G715" t="s">
        <v>20</v>
      </c>
      <c r="H715">
        <v>103</v>
      </c>
      <c r="I715">
        <f t="shared" si="71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6"/>
        <v>publishing</v>
      </c>
      <c r="R715" t="str">
        <f t="shared" si="67"/>
        <v>radio &amp; podcasts</v>
      </c>
      <c r="S715" s="6">
        <f t="shared" si="68"/>
        <v>42604.208333333328</v>
      </c>
      <c r="T715" s="6">
        <f t="shared" si="69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70"/>
        <v>473</v>
      </c>
      <c r="G716" t="s">
        <v>20</v>
      </c>
      <c r="H716">
        <v>1785</v>
      </c>
      <c r="I716">
        <f t="shared" si="71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6"/>
        <v>music</v>
      </c>
      <c r="R716" t="str">
        <f t="shared" si="67"/>
        <v>rock</v>
      </c>
      <c r="S716" s="6">
        <f t="shared" si="68"/>
        <v>41870.208333333336</v>
      </c>
      <c r="T716" s="6">
        <f t="shared" si="69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70"/>
        <v>24</v>
      </c>
      <c r="G717" t="s">
        <v>14</v>
      </c>
      <c r="H717">
        <v>656</v>
      </c>
      <c r="I717">
        <f t="shared" si="71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6"/>
        <v>games</v>
      </c>
      <c r="R717" t="str">
        <f t="shared" si="67"/>
        <v>mobile games</v>
      </c>
      <c r="S717" s="6">
        <f t="shared" si="68"/>
        <v>40397.208333333336</v>
      </c>
      <c r="T717" s="6">
        <f t="shared" si="69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70"/>
        <v>518</v>
      </c>
      <c r="G718" t="s">
        <v>20</v>
      </c>
      <c r="H718">
        <v>157</v>
      </c>
      <c r="I718">
        <f t="shared" si="71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6"/>
        <v>theater</v>
      </c>
      <c r="R718" t="str">
        <f t="shared" si="67"/>
        <v>plays</v>
      </c>
      <c r="S718" s="6">
        <f t="shared" si="68"/>
        <v>41465.208333333336</v>
      </c>
      <c r="T718" s="6">
        <f t="shared" si="69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70"/>
        <v>248</v>
      </c>
      <c r="G719" t="s">
        <v>20</v>
      </c>
      <c r="H719">
        <v>555</v>
      </c>
      <c r="I719">
        <f t="shared" si="71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6"/>
        <v>film &amp; video</v>
      </c>
      <c r="R719" t="str">
        <f t="shared" si="67"/>
        <v>documentary</v>
      </c>
      <c r="S719" s="6">
        <f t="shared" si="68"/>
        <v>40777.208333333336</v>
      </c>
      <c r="T719" s="6">
        <f t="shared" si="69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70"/>
        <v>100</v>
      </c>
      <c r="G720" t="s">
        <v>20</v>
      </c>
      <c r="H720">
        <v>297</v>
      </c>
      <c r="I720">
        <f t="shared" si="71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6"/>
        <v>technology</v>
      </c>
      <c r="R720" t="str">
        <f t="shared" si="67"/>
        <v>wearables</v>
      </c>
      <c r="S720" s="6">
        <f t="shared" si="68"/>
        <v>41442.208333333336</v>
      </c>
      <c r="T720" s="6">
        <f t="shared" si="69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70"/>
        <v>153</v>
      </c>
      <c r="G721" t="s">
        <v>20</v>
      </c>
      <c r="H721">
        <v>123</v>
      </c>
      <c r="I721">
        <f t="shared" si="71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6"/>
        <v>publishing</v>
      </c>
      <c r="R721" t="str">
        <f t="shared" si="67"/>
        <v>fiction</v>
      </c>
      <c r="S721" s="6">
        <f t="shared" si="68"/>
        <v>41058.208333333336</v>
      </c>
      <c r="T721" s="6">
        <f t="shared" si="69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70"/>
        <v>37</v>
      </c>
      <c r="G722" t="s">
        <v>74</v>
      </c>
      <c r="H722">
        <v>38</v>
      </c>
      <c r="I722">
        <f t="shared" si="71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6"/>
        <v>theater</v>
      </c>
      <c r="R722" t="str">
        <f t="shared" si="67"/>
        <v>plays</v>
      </c>
      <c r="S722" s="6">
        <f t="shared" si="68"/>
        <v>43152.25</v>
      </c>
      <c r="T722" s="6">
        <f t="shared" si="69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70"/>
        <v>4</v>
      </c>
      <c r="G723" t="s">
        <v>74</v>
      </c>
      <c r="H723">
        <v>60</v>
      </c>
      <c r="I723">
        <f t="shared" si="71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6"/>
        <v>music</v>
      </c>
      <c r="R723" t="str">
        <f t="shared" si="67"/>
        <v>rock</v>
      </c>
      <c r="S723" s="6">
        <f t="shared" si="68"/>
        <v>43194.208333333328</v>
      </c>
      <c r="T723" s="6">
        <f t="shared" si="69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70"/>
        <v>157</v>
      </c>
      <c r="G724" t="s">
        <v>20</v>
      </c>
      <c r="H724">
        <v>3036</v>
      </c>
      <c r="I724">
        <f t="shared" si="71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6"/>
        <v>film &amp; video</v>
      </c>
      <c r="R724" t="str">
        <f t="shared" si="67"/>
        <v>documentary</v>
      </c>
      <c r="S724" s="6">
        <f t="shared" si="68"/>
        <v>43045.25</v>
      </c>
      <c r="T724" s="6">
        <f t="shared" si="69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70"/>
        <v>270</v>
      </c>
      <c r="G725" t="s">
        <v>20</v>
      </c>
      <c r="H725">
        <v>144</v>
      </c>
      <c r="I725">
        <f t="shared" si="71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6"/>
        <v>theater</v>
      </c>
      <c r="R725" t="str">
        <f t="shared" si="67"/>
        <v>plays</v>
      </c>
      <c r="S725" s="6">
        <f t="shared" si="68"/>
        <v>42431.25</v>
      </c>
      <c r="T725" s="6">
        <f t="shared" si="69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70"/>
        <v>134</v>
      </c>
      <c r="G726" t="s">
        <v>20</v>
      </c>
      <c r="H726">
        <v>121</v>
      </c>
      <c r="I726">
        <f t="shared" si="71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6"/>
        <v>theater</v>
      </c>
      <c r="R726" t="str">
        <f t="shared" si="67"/>
        <v>plays</v>
      </c>
      <c r="S726" s="6">
        <f t="shared" si="68"/>
        <v>41934.208333333336</v>
      </c>
      <c r="T726" s="6">
        <f t="shared" si="69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70"/>
        <v>50</v>
      </c>
      <c r="G727" t="s">
        <v>14</v>
      </c>
      <c r="H727">
        <v>1596</v>
      </c>
      <c r="I727">
        <f t="shared" si="71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6"/>
        <v>games</v>
      </c>
      <c r="R727" t="str">
        <f t="shared" si="67"/>
        <v>mobile games</v>
      </c>
      <c r="S727" s="6">
        <f t="shared" si="68"/>
        <v>41958.25</v>
      </c>
      <c r="T727" s="6">
        <f t="shared" si="69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70"/>
        <v>89</v>
      </c>
      <c r="G728" t="s">
        <v>74</v>
      </c>
      <c r="H728">
        <v>524</v>
      </c>
      <c r="I728">
        <f t="shared" si="71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6"/>
        <v>theater</v>
      </c>
      <c r="R728" t="str">
        <f t="shared" si="67"/>
        <v>plays</v>
      </c>
      <c r="S728" s="6">
        <f t="shared" si="68"/>
        <v>40476.208333333336</v>
      </c>
      <c r="T728" s="6">
        <f t="shared" si="69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70"/>
        <v>165</v>
      </c>
      <c r="G729" t="s">
        <v>20</v>
      </c>
      <c r="H729">
        <v>181</v>
      </c>
      <c r="I729">
        <f t="shared" si="71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6"/>
        <v>technology</v>
      </c>
      <c r="R729" t="str">
        <f t="shared" si="67"/>
        <v>web</v>
      </c>
      <c r="S729" s="6">
        <f t="shared" si="68"/>
        <v>43485.25</v>
      </c>
      <c r="T729" s="6">
        <f t="shared" si="69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70"/>
        <v>18</v>
      </c>
      <c r="G730" t="s">
        <v>14</v>
      </c>
      <c r="H730">
        <v>10</v>
      </c>
      <c r="I730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6"/>
        <v>theater</v>
      </c>
      <c r="R730" t="str">
        <f t="shared" si="67"/>
        <v>plays</v>
      </c>
      <c r="S730" s="6">
        <f t="shared" si="68"/>
        <v>42515.208333333328</v>
      </c>
      <c r="T730" s="6">
        <f t="shared" si="69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70"/>
        <v>186</v>
      </c>
      <c r="G731" t="s">
        <v>20</v>
      </c>
      <c r="H731">
        <v>122</v>
      </c>
      <c r="I731">
        <f t="shared" si="71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6"/>
        <v>film &amp; video</v>
      </c>
      <c r="R731" t="str">
        <f t="shared" si="67"/>
        <v>drama</v>
      </c>
      <c r="S731" s="6">
        <f t="shared" si="68"/>
        <v>41309.25</v>
      </c>
      <c r="T731" s="6">
        <f t="shared" si="69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70"/>
        <v>413</v>
      </c>
      <c r="G732" t="s">
        <v>20</v>
      </c>
      <c r="H732">
        <v>1071</v>
      </c>
      <c r="I732">
        <f t="shared" si="71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6"/>
        <v>technology</v>
      </c>
      <c r="R732" t="str">
        <f t="shared" si="67"/>
        <v>wearables</v>
      </c>
      <c r="S732" s="6">
        <f t="shared" si="68"/>
        <v>42147.208333333328</v>
      </c>
      <c r="T732" s="6">
        <f t="shared" si="69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70"/>
        <v>90</v>
      </c>
      <c r="G733" t="s">
        <v>74</v>
      </c>
      <c r="H733">
        <v>219</v>
      </c>
      <c r="I733">
        <f t="shared" si="71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6"/>
        <v>technology</v>
      </c>
      <c r="R733" t="str">
        <f t="shared" si="67"/>
        <v>web</v>
      </c>
      <c r="S733" s="6">
        <f t="shared" si="68"/>
        <v>42939.208333333328</v>
      </c>
      <c r="T733" s="6">
        <f t="shared" si="69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70"/>
        <v>92</v>
      </c>
      <c r="G734" t="s">
        <v>14</v>
      </c>
      <c r="H734">
        <v>1121</v>
      </c>
      <c r="I734">
        <f t="shared" si="71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6"/>
        <v>music</v>
      </c>
      <c r="R734" t="str">
        <f t="shared" si="67"/>
        <v>rock</v>
      </c>
      <c r="S734" s="6">
        <f t="shared" si="68"/>
        <v>42816.208333333328</v>
      </c>
      <c r="T734" s="6">
        <f t="shared" si="69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70"/>
        <v>527</v>
      </c>
      <c r="G735" t="s">
        <v>20</v>
      </c>
      <c r="H735">
        <v>980</v>
      </c>
      <c r="I735">
        <f t="shared" si="71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6"/>
        <v>music</v>
      </c>
      <c r="R735" t="str">
        <f t="shared" si="67"/>
        <v>metal</v>
      </c>
      <c r="S735" s="6">
        <f t="shared" si="68"/>
        <v>41844.208333333336</v>
      </c>
      <c r="T735" s="6">
        <f t="shared" si="69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70"/>
        <v>319</v>
      </c>
      <c r="G736" t="s">
        <v>20</v>
      </c>
      <c r="H736">
        <v>536</v>
      </c>
      <c r="I736">
        <f t="shared" si="71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6"/>
        <v>theater</v>
      </c>
      <c r="R736" t="str">
        <f t="shared" si="67"/>
        <v>plays</v>
      </c>
      <c r="S736" s="6">
        <f t="shared" si="68"/>
        <v>42763.25</v>
      </c>
      <c r="T736" s="6">
        <f t="shared" si="69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70"/>
        <v>354</v>
      </c>
      <c r="G737" t="s">
        <v>20</v>
      </c>
      <c r="H737">
        <v>1991</v>
      </c>
      <c r="I737">
        <f t="shared" si="71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6"/>
        <v>photography</v>
      </c>
      <c r="R737" t="str">
        <f t="shared" si="67"/>
        <v>photography books</v>
      </c>
      <c r="S737" s="6">
        <f t="shared" si="68"/>
        <v>42459.208333333328</v>
      </c>
      <c r="T737" s="6">
        <f t="shared" si="69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70"/>
        <v>33</v>
      </c>
      <c r="G738" t="s">
        <v>74</v>
      </c>
      <c r="H738">
        <v>29</v>
      </c>
      <c r="I738">
        <f t="shared" si="71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6"/>
        <v>publishing</v>
      </c>
      <c r="R738" t="str">
        <f t="shared" si="67"/>
        <v>nonfiction</v>
      </c>
      <c r="S738" s="6">
        <f t="shared" si="68"/>
        <v>42055.25</v>
      </c>
      <c r="T738" s="6">
        <f t="shared" si="69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70"/>
        <v>136</v>
      </c>
      <c r="G739" t="s">
        <v>20</v>
      </c>
      <c r="H739">
        <v>180</v>
      </c>
      <c r="I739">
        <f t="shared" si="71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6"/>
        <v>music</v>
      </c>
      <c r="R739" t="str">
        <f t="shared" si="67"/>
        <v>indie rock</v>
      </c>
      <c r="S739" s="6">
        <f t="shared" si="68"/>
        <v>42685.25</v>
      </c>
      <c r="T739" s="6">
        <f t="shared" si="69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70"/>
        <v>2</v>
      </c>
      <c r="G740" t="s">
        <v>14</v>
      </c>
      <c r="H740">
        <v>15</v>
      </c>
      <c r="I740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6"/>
        <v>theater</v>
      </c>
      <c r="R740" t="str">
        <f t="shared" si="67"/>
        <v>plays</v>
      </c>
      <c r="S740" s="6">
        <f t="shared" si="68"/>
        <v>41959.25</v>
      </c>
      <c r="T740" s="6">
        <f t="shared" si="69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70"/>
        <v>61</v>
      </c>
      <c r="G741" t="s">
        <v>14</v>
      </c>
      <c r="H741">
        <v>191</v>
      </c>
      <c r="I741">
        <f t="shared" si="71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6"/>
        <v>music</v>
      </c>
      <c r="R741" t="str">
        <f t="shared" si="67"/>
        <v>indie rock</v>
      </c>
      <c r="S741" s="6">
        <f t="shared" si="68"/>
        <v>41089.208333333336</v>
      </c>
      <c r="T741" s="6">
        <f t="shared" si="69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70"/>
        <v>30</v>
      </c>
      <c r="G742" t="s">
        <v>14</v>
      </c>
      <c r="H742">
        <v>16</v>
      </c>
      <c r="I742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6"/>
        <v>theater</v>
      </c>
      <c r="R742" t="str">
        <f t="shared" si="67"/>
        <v>plays</v>
      </c>
      <c r="S742" s="6">
        <f t="shared" si="68"/>
        <v>42769.25</v>
      </c>
      <c r="T742" s="6">
        <f t="shared" si="69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70"/>
        <v>1179</v>
      </c>
      <c r="G743" t="s">
        <v>20</v>
      </c>
      <c r="H743">
        <v>130</v>
      </c>
      <c r="I743">
        <f t="shared" si="71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6"/>
        <v>theater</v>
      </c>
      <c r="R743" t="str">
        <f t="shared" si="67"/>
        <v>plays</v>
      </c>
      <c r="S743" s="6">
        <f t="shared" si="68"/>
        <v>40321.208333333336</v>
      </c>
      <c r="T743" s="6">
        <f t="shared" si="69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70"/>
        <v>1126</v>
      </c>
      <c r="G744" t="s">
        <v>20</v>
      </c>
      <c r="H744">
        <v>122</v>
      </c>
      <c r="I744">
        <f t="shared" si="71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6"/>
        <v>music</v>
      </c>
      <c r="R744" t="str">
        <f t="shared" si="67"/>
        <v>electric music</v>
      </c>
      <c r="S744" s="6">
        <f t="shared" si="68"/>
        <v>40197.25</v>
      </c>
      <c r="T744" s="6">
        <f t="shared" si="69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70"/>
        <v>13</v>
      </c>
      <c r="G745" t="s">
        <v>14</v>
      </c>
      <c r="H745">
        <v>17</v>
      </c>
      <c r="I745">
        <f t="shared" si="71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6"/>
        <v>theater</v>
      </c>
      <c r="R745" t="str">
        <f t="shared" si="67"/>
        <v>plays</v>
      </c>
      <c r="S745" s="6">
        <f t="shared" si="68"/>
        <v>42298.208333333328</v>
      </c>
      <c r="T745" s="6">
        <f t="shared" si="69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70"/>
        <v>712</v>
      </c>
      <c r="G746" t="s">
        <v>20</v>
      </c>
      <c r="H746">
        <v>140</v>
      </c>
      <c r="I746">
        <f t="shared" si="71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6"/>
        <v>theater</v>
      </c>
      <c r="R746" t="str">
        <f t="shared" si="67"/>
        <v>plays</v>
      </c>
      <c r="S746" s="6">
        <f t="shared" si="68"/>
        <v>43322.208333333328</v>
      </c>
      <c r="T746" s="6">
        <f t="shared" si="69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70"/>
        <v>30</v>
      </c>
      <c r="G747" t="s">
        <v>14</v>
      </c>
      <c r="H747">
        <v>34</v>
      </c>
      <c r="I747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6"/>
        <v>technology</v>
      </c>
      <c r="R747" t="str">
        <f t="shared" si="67"/>
        <v>wearables</v>
      </c>
      <c r="S747" s="6">
        <f t="shared" si="68"/>
        <v>40328.208333333336</v>
      </c>
      <c r="T747" s="6">
        <f t="shared" si="69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70"/>
        <v>213</v>
      </c>
      <c r="G748" t="s">
        <v>20</v>
      </c>
      <c r="H748">
        <v>3388</v>
      </c>
      <c r="I748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6"/>
        <v>technology</v>
      </c>
      <c r="R748" t="str">
        <f t="shared" si="67"/>
        <v>web</v>
      </c>
      <c r="S748" s="6">
        <f t="shared" si="68"/>
        <v>40825.208333333336</v>
      </c>
      <c r="T748" s="6">
        <f t="shared" si="69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70"/>
        <v>229</v>
      </c>
      <c r="G749" t="s">
        <v>20</v>
      </c>
      <c r="H749">
        <v>280</v>
      </c>
      <c r="I749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6"/>
        <v>theater</v>
      </c>
      <c r="R749" t="str">
        <f t="shared" si="67"/>
        <v>plays</v>
      </c>
      <c r="S749" s="6">
        <f t="shared" si="68"/>
        <v>40423.208333333336</v>
      </c>
      <c r="T749" s="6">
        <f t="shared" si="69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70"/>
        <v>35</v>
      </c>
      <c r="G750" t="s">
        <v>74</v>
      </c>
      <c r="H750">
        <v>614</v>
      </c>
      <c r="I750">
        <f t="shared" si="71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6"/>
        <v>film &amp; video</v>
      </c>
      <c r="R750" t="str">
        <f t="shared" si="67"/>
        <v>animation</v>
      </c>
      <c r="S750" s="6">
        <f t="shared" si="68"/>
        <v>40238.25</v>
      </c>
      <c r="T750" s="6">
        <f t="shared" si="69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70"/>
        <v>157</v>
      </c>
      <c r="G751" t="s">
        <v>20</v>
      </c>
      <c r="H751">
        <v>366</v>
      </c>
      <c r="I751">
        <f t="shared" si="71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6"/>
        <v>technology</v>
      </c>
      <c r="R751" t="str">
        <f t="shared" si="67"/>
        <v>wearables</v>
      </c>
      <c r="S751" s="6">
        <f t="shared" si="68"/>
        <v>41920.208333333336</v>
      </c>
      <c r="T751" s="6">
        <f t="shared" si="69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70"/>
        <v>1</v>
      </c>
      <c r="G752" t="s">
        <v>14</v>
      </c>
      <c r="H752">
        <v>1</v>
      </c>
      <c r="I752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6"/>
        <v>music</v>
      </c>
      <c r="R752" t="str">
        <f t="shared" si="67"/>
        <v>electric music</v>
      </c>
      <c r="S752" s="6">
        <f t="shared" si="68"/>
        <v>40360.208333333336</v>
      </c>
      <c r="T752" s="6">
        <f t="shared" si="69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70"/>
        <v>232</v>
      </c>
      <c r="G753" t="s">
        <v>20</v>
      </c>
      <c r="H753">
        <v>270</v>
      </c>
      <c r="I753">
        <f t="shared" si="71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6"/>
        <v>publishing</v>
      </c>
      <c r="R753" t="str">
        <f t="shared" si="67"/>
        <v>nonfiction</v>
      </c>
      <c r="S753" s="6">
        <f t="shared" si="68"/>
        <v>42446.208333333328</v>
      </c>
      <c r="T753" s="6">
        <f t="shared" si="69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70"/>
        <v>92</v>
      </c>
      <c r="G754" t="s">
        <v>74</v>
      </c>
      <c r="H754">
        <v>114</v>
      </c>
      <c r="I754">
        <f t="shared" si="71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6"/>
        <v>theater</v>
      </c>
      <c r="R754" t="str">
        <f t="shared" si="67"/>
        <v>plays</v>
      </c>
      <c r="S754" s="6">
        <f t="shared" si="68"/>
        <v>40395.208333333336</v>
      </c>
      <c r="T754" s="6">
        <f t="shared" si="69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70"/>
        <v>257</v>
      </c>
      <c r="G755" t="s">
        <v>20</v>
      </c>
      <c r="H755">
        <v>137</v>
      </c>
      <c r="I755">
        <f t="shared" si="71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6"/>
        <v>photography</v>
      </c>
      <c r="R755" t="str">
        <f t="shared" si="67"/>
        <v>photography books</v>
      </c>
      <c r="S755" s="6">
        <f t="shared" si="68"/>
        <v>40321.208333333336</v>
      </c>
      <c r="T755" s="6">
        <f t="shared" si="69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70"/>
        <v>168</v>
      </c>
      <c r="G756" t="s">
        <v>20</v>
      </c>
      <c r="H756">
        <v>3205</v>
      </c>
      <c r="I756">
        <f t="shared" si="71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6"/>
        <v>theater</v>
      </c>
      <c r="R756" t="str">
        <f t="shared" si="67"/>
        <v>plays</v>
      </c>
      <c r="S756" s="6">
        <f t="shared" si="68"/>
        <v>41210.208333333336</v>
      </c>
      <c r="T756" s="6">
        <f t="shared" si="69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70"/>
        <v>167</v>
      </c>
      <c r="G757" t="s">
        <v>20</v>
      </c>
      <c r="H757">
        <v>288</v>
      </c>
      <c r="I757">
        <f t="shared" si="71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6"/>
        <v>theater</v>
      </c>
      <c r="R757" t="str">
        <f t="shared" si="67"/>
        <v>plays</v>
      </c>
      <c r="S757" s="6">
        <f t="shared" si="68"/>
        <v>43096.25</v>
      </c>
      <c r="T757" s="6">
        <f t="shared" si="69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70"/>
        <v>772</v>
      </c>
      <c r="G758" t="s">
        <v>20</v>
      </c>
      <c r="H758">
        <v>148</v>
      </c>
      <c r="I758">
        <f t="shared" si="71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6"/>
        <v>theater</v>
      </c>
      <c r="R758" t="str">
        <f t="shared" si="67"/>
        <v>plays</v>
      </c>
      <c r="S758" s="6">
        <f t="shared" si="68"/>
        <v>42024.25</v>
      </c>
      <c r="T758" s="6">
        <f t="shared" si="69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70"/>
        <v>407</v>
      </c>
      <c r="G759" t="s">
        <v>20</v>
      </c>
      <c r="H759">
        <v>114</v>
      </c>
      <c r="I759">
        <f t="shared" si="71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6"/>
        <v>film &amp; video</v>
      </c>
      <c r="R759" t="str">
        <f t="shared" si="67"/>
        <v>drama</v>
      </c>
      <c r="S759" s="6">
        <f t="shared" si="68"/>
        <v>40675.208333333336</v>
      </c>
      <c r="T759" s="6">
        <f t="shared" si="69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70"/>
        <v>564</v>
      </c>
      <c r="G760" t="s">
        <v>20</v>
      </c>
      <c r="H760">
        <v>1518</v>
      </c>
      <c r="I760">
        <f t="shared" si="71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6"/>
        <v>music</v>
      </c>
      <c r="R760" t="str">
        <f t="shared" si="67"/>
        <v>rock</v>
      </c>
      <c r="S760" s="6">
        <f t="shared" si="68"/>
        <v>41936.208333333336</v>
      </c>
      <c r="T760" s="6">
        <f t="shared" si="69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70"/>
        <v>68</v>
      </c>
      <c r="G761" t="s">
        <v>14</v>
      </c>
      <c r="H761">
        <v>1274</v>
      </c>
      <c r="I761">
        <f t="shared" si="71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6"/>
        <v>music</v>
      </c>
      <c r="R761" t="str">
        <f t="shared" si="67"/>
        <v>electric music</v>
      </c>
      <c r="S761" s="6">
        <f t="shared" si="68"/>
        <v>43136.25</v>
      </c>
      <c r="T761" s="6">
        <f t="shared" si="69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70"/>
        <v>34</v>
      </c>
      <c r="G762" t="s">
        <v>14</v>
      </c>
      <c r="H762">
        <v>210</v>
      </c>
      <c r="I762">
        <f t="shared" si="71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6"/>
        <v>games</v>
      </c>
      <c r="R762" t="str">
        <f t="shared" si="67"/>
        <v>video games</v>
      </c>
      <c r="S762" s="6">
        <f t="shared" si="68"/>
        <v>43678.208333333328</v>
      </c>
      <c r="T762" s="6">
        <f t="shared" si="69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70"/>
        <v>655</v>
      </c>
      <c r="G763" t="s">
        <v>20</v>
      </c>
      <c r="H763">
        <v>166</v>
      </c>
      <c r="I763">
        <f t="shared" si="71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6"/>
        <v>music</v>
      </c>
      <c r="R763" t="str">
        <f t="shared" si="67"/>
        <v>rock</v>
      </c>
      <c r="S763" s="6">
        <f t="shared" si="68"/>
        <v>42938.208333333328</v>
      </c>
      <c r="T763" s="6">
        <f t="shared" si="69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70"/>
        <v>177</v>
      </c>
      <c r="G764" t="s">
        <v>20</v>
      </c>
      <c r="H764">
        <v>100</v>
      </c>
      <c r="I764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6"/>
        <v>music</v>
      </c>
      <c r="R764" t="str">
        <f t="shared" si="67"/>
        <v>jazz</v>
      </c>
      <c r="S764" s="6">
        <f t="shared" si="68"/>
        <v>41241.25</v>
      </c>
      <c r="T764" s="6">
        <f t="shared" si="69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70"/>
        <v>113</v>
      </c>
      <c r="G765" t="s">
        <v>20</v>
      </c>
      <c r="H765">
        <v>235</v>
      </c>
      <c r="I765">
        <f t="shared" si="71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6"/>
        <v>theater</v>
      </c>
      <c r="R765" t="str">
        <f t="shared" si="67"/>
        <v>plays</v>
      </c>
      <c r="S765" s="6">
        <f t="shared" si="68"/>
        <v>41037.208333333336</v>
      </c>
      <c r="T765" s="6">
        <f t="shared" si="69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70"/>
        <v>728</v>
      </c>
      <c r="G766" t="s">
        <v>20</v>
      </c>
      <c r="H766">
        <v>148</v>
      </c>
      <c r="I766">
        <f t="shared" si="71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6"/>
        <v>music</v>
      </c>
      <c r="R766" t="str">
        <f t="shared" si="67"/>
        <v>rock</v>
      </c>
      <c r="S766" s="6">
        <f t="shared" si="68"/>
        <v>40676.208333333336</v>
      </c>
      <c r="T766" s="6">
        <f t="shared" si="69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70"/>
        <v>208</v>
      </c>
      <c r="G767" t="s">
        <v>20</v>
      </c>
      <c r="H767">
        <v>198</v>
      </c>
      <c r="I767">
        <f t="shared" si="71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6"/>
        <v>music</v>
      </c>
      <c r="R767" t="str">
        <f t="shared" si="67"/>
        <v>indie rock</v>
      </c>
      <c r="S767" s="6">
        <f t="shared" si="68"/>
        <v>42840.208333333328</v>
      </c>
      <c r="T767" s="6">
        <f t="shared" si="69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70"/>
        <v>31</v>
      </c>
      <c r="G768" t="s">
        <v>14</v>
      </c>
      <c r="H768">
        <v>248</v>
      </c>
      <c r="I768">
        <f t="shared" si="71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6"/>
        <v>film &amp; video</v>
      </c>
      <c r="R768" t="str">
        <f t="shared" si="67"/>
        <v>science fiction</v>
      </c>
      <c r="S768" s="6">
        <f t="shared" si="68"/>
        <v>43362.208333333328</v>
      </c>
      <c r="T768" s="6">
        <f t="shared" si="69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70"/>
        <v>57</v>
      </c>
      <c r="G769" t="s">
        <v>14</v>
      </c>
      <c r="H769">
        <v>513</v>
      </c>
      <c r="I769">
        <f t="shared" si="71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6"/>
        <v>publishing</v>
      </c>
      <c r="R769" t="str">
        <f t="shared" si="67"/>
        <v>translations</v>
      </c>
      <c r="S769" s="6">
        <f t="shared" si="68"/>
        <v>42283.208333333328</v>
      </c>
      <c r="T769" s="6">
        <f t="shared" si="69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70"/>
        <v>231</v>
      </c>
      <c r="G770" t="s">
        <v>20</v>
      </c>
      <c r="H770">
        <v>150</v>
      </c>
      <c r="I770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6"/>
        <v>theater</v>
      </c>
      <c r="R770" t="str">
        <f t="shared" si="67"/>
        <v>plays</v>
      </c>
      <c r="S770" s="6">
        <f t="shared" si="68"/>
        <v>41619.25</v>
      </c>
      <c r="T770" s="6">
        <f t="shared" si="69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70"/>
        <v>87</v>
      </c>
      <c r="G771" t="s">
        <v>14</v>
      </c>
      <c r="H771">
        <v>3410</v>
      </c>
      <c r="I771">
        <f t="shared" si="71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2" xml:space="preserve"> IFERROR(LEFT(P771, SEARCH("/", P771 &amp; "/") -1), P771)</f>
        <v>games</v>
      </c>
      <c r="R771" t="str">
        <f t="shared" ref="R771:R834" si="73">IFERROR(MID(P771, SEARCH("/", P771 &amp; "/") + 1, LEN(P771)), "")</f>
        <v>video games</v>
      </c>
      <c r="S771" s="6">
        <f t="shared" ref="S771:S834" si="74">(((L771/60)/60)/24)+DATE(1970,1,1)</f>
        <v>41501.208333333336</v>
      </c>
      <c r="T771" s="6">
        <f t="shared" ref="T771:T834" si="75">(((M771/60)/60)/24)+DATE(1970,1,1)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76">ROUND((E772/D772)*100,0)</f>
        <v>271</v>
      </c>
      <c r="G772" t="s">
        <v>20</v>
      </c>
      <c r="H772">
        <v>216</v>
      </c>
      <c r="I772">
        <f t="shared" ref="I772:I835" si="77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2"/>
        <v>theater</v>
      </c>
      <c r="R772" t="str">
        <f t="shared" si="73"/>
        <v>plays</v>
      </c>
      <c r="S772" s="6">
        <f t="shared" si="74"/>
        <v>41743.208333333336</v>
      </c>
      <c r="T772" s="6">
        <f t="shared" si="75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76"/>
        <v>49</v>
      </c>
      <c r="G773" t="s">
        <v>74</v>
      </c>
      <c r="H773">
        <v>26</v>
      </c>
      <c r="I773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2"/>
        <v>theater</v>
      </c>
      <c r="R773" t="str">
        <f t="shared" si="73"/>
        <v>plays</v>
      </c>
      <c r="S773" s="6">
        <f t="shared" si="74"/>
        <v>43491.25</v>
      </c>
      <c r="T773" s="6">
        <f t="shared" si="75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76"/>
        <v>113</v>
      </c>
      <c r="G774" t="s">
        <v>20</v>
      </c>
      <c r="H774">
        <v>5139</v>
      </c>
      <c r="I774">
        <f t="shared" si="77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2"/>
        <v>music</v>
      </c>
      <c r="R774" t="str">
        <f t="shared" si="73"/>
        <v>indie rock</v>
      </c>
      <c r="S774" s="6">
        <f t="shared" si="74"/>
        <v>43505.25</v>
      </c>
      <c r="T774" s="6">
        <f t="shared" si="75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76"/>
        <v>191</v>
      </c>
      <c r="G775" t="s">
        <v>20</v>
      </c>
      <c r="H775">
        <v>2353</v>
      </c>
      <c r="I775">
        <f t="shared" si="77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2"/>
        <v>theater</v>
      </c>
      <c r="R775" t="str">
        <f t="shared" si="73"/>
        <v>plays</v>
      </c>
      <c r="S775" s="6">
        <f t="shared" si="74"/>
        <v>42838.208333333328</v>
      </c>
      <c r="T775" s="6">
        <f t="shared" si="75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76"/>
        <v>136</v>
      </c>
      <c r="G776" t="s">
        <v>20</v>
      </c>
      <c r="H776">
        <v>78</v>
      </c>
      <c r="I776">
        <f t="shared" si="77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2"/>
        <v>technology</v>
      </c>
      <c r="R776" t="str">
        <f t="shared" si="73"/>
        <v>web</v>
      </c>
      <c r="S776" s="6">
        <f t="shared" si="74"/>
        <v>42513.208333333328</v>
      </c>
      <c r="T776" s="6">
        <f t="shared" si="75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76"/>
        <v>10</v>
      </c>
      <c r="G777" t="s">
        <v>14</v>
      </c>
      <c r="H777">
        <v>10</v>
      </c>
      <c r="I777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2"/>
        <v>music</v>
      </c>
      <c r="R777" t="str">
        <f t="shared" si="73"/>
        <v>rock</v>
      </c>
      <c r="S777" s="6">
        <f t="shared" si="74"/>
        <v>41949.25</v>
      </c>
      <c r="T777" s="6">
        <f t="shared" si="75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76"/>
        <v>66</v>
      </c>
      <c r="G778" t="s">
        <v>14</v>
      </c>
      <c r="H778">
        <v>2201</v>
      </c>
      <c r="I778">
        <f t="shared" si="77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2"/>
        <v>theater</v>
      </c>
      <c r="R778" t="str">
        <f t="shared" si="73"/>
        <v>plays</v>
      </c>
      <c r="S778" s="6">
        <f t="shared" si="74"/>
        <v>43650.208333333328</v>
      </c>
      <c r="T778" s="6">
        <f t="shared" si="75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76"/>
        <v>49</v>
      </c>
      <c r="G779" t="s">
        <v>14</v>
      </c>
      <c r="H779">
        <v>676</v>
      </c>
      <c r="I779">
        <f t="shared" si="77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2"/>
        <v>theater</v>
      </c>
      <c r="R779" t="str">
        <f t="shared" si="73"/>
        <v>plays</v>
      </c>
      <c r="S779" s="6">
        <f t="shared" si="74"/>
        <v>40809.208333333336</v>
      </c>
      <c r="T779" s="6">
        <f t="shared" si="75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76"/>
        <v>788</v>
      </c>
      <c r="G780" t="s">
        <v>20</v>
      </c>
      <c r="H780">
        <v>174</v>
      </c>
      <c r="I780">
        <f t="shared" si="77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2"/>
        <v>film &amp; video</v>
      </c>
      <c r="R780" t="str">
        <f t="shared" si="73"/>
        <v>animation</v>
      </c>
      <c r="S780" s="6">
        <f t="shared" si="74"/>
        <v>40768.208333333336</v>
      </c>
      <c r="T780" s="6">
        <f t="shared" si="75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76"/>
        <v>80</v>
      </c>
      <c r="G781" t="s">
        <v>14</v>
      </c>
      <c r="H781">
        <v>831</v>
      </c>
      <c r="I781">
        <f t="shared" si="77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2"/>
        <v>theater</v>
      </c>
      <c r="R781" t="str">
        <f t="shared" si="73"/>
        <v>plays</v>
      </c>
      <c r="S781" s="6">
        <f t="shared" si="74"/>
        <v>42230.208333333328</v>
      </c>
      <c r="T781" s="6">
        <f t="shared" si="75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76"/>
        <v>106</v>
      </c>
      <c r="G782" t="s">
        <v>20</v>
      </c>
      <c r="H782">
        <v>164</v>
      </c>
      <c r="I782">
        <f t="shared" si="77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2"/>
        <v>film &amp; video</v>
      </c>
      <c r="R782" t="str">
        <f t="shared" si="73"/>
        <v>drama</v>
      </c>
      <c r="S782" s="6">
        <f t="shared" si="74"/>
        <v>42573.208333333328</v>
      </c>
      <c r="T782" s="6">
        <f t="shared" si="75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76"/>
        <v>51</v>
      </c>
      <c r="G783" t="s">
        <v>74</v>
      </c>
      <c r="H783">
        <v>56</v>
      </c>
      <c r="I783">
        <f t="shared" si="77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2"/>
        <v>theater</v>
      </c>
      <c r="R783" t="str">
        <f t="shared" si="73"/>
        <v>plays</v>
      </c>
      <c r="S783" s="6">
        <f t="shared" si="74"/>
        <v>40482.208333333336</v>
      </c>
      <c r="T783" s="6">
        <f t="shared" si="75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76"/>
        <v>215</v>
      </c>
      <c r="G784" t="s">
        <v>20</v>
      </c>
      <c r="H784">
        <v>161</v>
      </c>
      <c r="I784">
        <f t="shared" si="77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2"/>
        <v>film &amp; video</v>
      </c>
      <c r="R784" t="str">
        <f t="shared" si="73"/>
        <v>animation</v>
      </c>
      <c r="S784" s="6">
        <f t="shared" si="74"/>
        <v>40603.25</v>
      </c>
      <c r="T784" s="6">
        <f t="shared" si="75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76"/>
        <v>141</v>
      </c>
      <c r="G785" t="s">
        <v>20</v>
      </c>
      <c r="H785">
        <v>138</v>
      </c>
      <c r="I785">
        <f t="shared" si="77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2"/>
        <v>music</v>
      </c>
      <c r="R785" t="str">
        <f t="shared" si="73"/>
        <v>rock</v>
      </c>
      <c r="S785" s="6">
        <f t="shared" si="74"/>
        <v>41625.25</v>
      </c>
      <c r="T785" s="6">
        <f t="shared" si="75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76"/>
        <v>115</v>
      </c>
      <c r="G786" t="s">
        <v>20</v>
      </c>
      <c r="H786">
        <v>3308</v>
      </c>
      <c r="I786">
        <f t="shared" si="77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2"/>
        <v>technology</v>
      </c>
      <c r="R786" t="str">
        <f t="shared" si="73"/>
        <v>web</v>
      </c>
      <c r="S786" s="6">
        <f t="shared" si="74"/>
        <v>42435.25</v>
      </c>
      <c r="T786" s="6">
        <f t="shared" si="75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76"/>
        <v>193</v>
      </c>
      <c r="G787" t="s">
        <v>20</v>
      </c>
      <c r="H787">
        <v>127</v>
      </c>
      <c r="I787">
        <f t="shared" si="77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2"/>
        <v>film &amp; video</v>
      </c>
      <c r="R787" t="str">
        <f t="shared" si="73"/>
        <v>animation</v>
      </c>
      <c r="S787" s="6">
        <f t="shared" si="74"/>
        <v>43582.208333333328</v>
      </c>
      <c r="T787" s="6">
        <f t="shared" si="75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76"/>
        <v>730</v>
      </c>
      <c r="G788" t="s">
        <v>20</v>
      </c>
      <c r="H788">
        <v>207</v>
      </c>
      <c r="I788">
        <f t="shared" si="77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2"/>
        <v>music</v>
      </c>
      <c r="R788" t="str">
        <f t="shared" si="73"/>
        <v>jazz</v>
      </c>
      <c r="S788" s="6">
        <f t="shared" si="74"/>
        <v>43186.208333333328</v>
      </c>
      <c r="T788" s="6">
        <f t="shared" si="75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76"/>
        <v>100</v>
      </c>
      <c r="G789" t="s">
        <v>14</v>
      </c>
      <c r="H789">
        <v>859</v>
      </c>
      <c r="I789">
        <f t="shared" si="77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2"/>
        <v>music</v>
      </c>
      <c r="R789" t="str">
        <f t="shared" si="73"/>
        <v>rock</v>
      </c>
      <c r="S789" s="6">
        <f t="shared" si="74"/>
        <v>40684.208333333336</v>
      </c>
      <c r="T789" s="6">
        <f t="shared" si="75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76"/>
        <v>88</v>
      </c>
      <c r="G790" t="s">
        <v>47</v>
      </c>
      <c r="H790">
        <v>31</v>
      </c>
      <c r="I790">
        <f t="shared" si="77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2"/>
        <v>film &amp; video</v>
      </c>
      <c r="R790" t="str">
        <f t="shared" si="73"/>
        <v>animation</v>
      </c>
      <c r="S790" s="6">
        <f t="shared" si="74"/>
        <v>41202.208333333336</v>
      </c>
      <c r="T790" s="6">
        <f t="shared" si="75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76"/>
        <v>37</v>
      </c>
      <c r="G791" t="s">
        <v>14</v>
      </c>
      <c r="H791">
        <v>45</v>
      </c>
      <c r="I791">
        <f t="shared" si="77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2"/>
        <v>theater</v>
      </c>
      <c r="R791" t="str">
        <f t="shared" si="73"/>
        <v>plays</v>
      </c>
      <c r="S791" s="6">
        <f t="shared" si="74"/>
        <v>41786.208333333336</v>
      </c>
      <c r="T791" s="6">
        <f t="shared" si="75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76"/>
        <v>31</v>
      </c>
      <c r="G792" t="s">
        <v>74</v>
      </c>
      <c r="H792">
        <v>1113</v>
      </c>
      <c r="I792">
        <f t="shared" si="77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2"/>
        <v>theater</v>
      </c>
      <c r="R792" t="str">
        <f t="shared" si="73"/>
        <v>plays</v>
      </c>
      <c r="S792" s="6">
        <f t="shared" si="74"/>
        <v>40223.25</v>
      </c>
      <c r="T792" s="6">
        <f t="shared" si="75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76"/>
        <v>26</v>
      </c>
      <c r="G793" t="s">
        <v>14</v>
      </c>
      <c r="H793">
        <v>6</v>
      </c>
      <c r="I793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2"/>
        <v>food</v>
      </c>
      <c r="R793" t="str">
        <f t="shared" si="73"/>
        <v>food trucks</v>
      </c>
      <c r="S793" s="6">
        <f t="shared" si="74"/>
        <v>42715.25</v>
      </c>
      <c r="T793" s="6">
        <f t="shared" si="75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76"/>
        <v>34</v>
      </c>
      <c r="G794" t="s">
        <v>14</v>
      </c>
      <c r="H794">
        <v>7</v>
      </c>
      <c r="I794">
        <f t="shared" si="77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2"/>
        <v>theater</v>
      </c>
      <c r="R794" t="str">
        <f t="shared" si="73"/>
        <v>plays</v>
      </c>
      <c r="S794" s="6">
        <f t="shared" si="74"/>
        <v>41451.208333333336</v>
      </c>
      <c r="T794" s="6">
        <f t="shared" si="75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76"/>
        <v>1186</v>
      </c>
      <c r="G795" t="s">
        <v>20</v>
      </c>
      <c r="H795">
        <v>181</v>
      </c>
      <c r="I795">
        <f t="shared" si="77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2"/>
        <v>publishing</v>
      </c>
      <c r="R795" t="str">
        <f t="shared" si="73"/>
        <v>nonfiction</v>
      </c>
      <c r="S795" s="6">
        <f t="shared" si="74"/>
        <v>41450.208333333336</v>
      </c>
      <c r="T795" s="6">
        <f t="shared" si="75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76"/>
        <v>125</v>
      </c>
      <c r="G796" t="s">
        <v>20</v>
      </c>
      <c r="H796">
        <v>110</v>
      </c>
      <c r="I796">
        <f t="shared" si="77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2"/>
        <v>music</v>
      </c>
      <c r="R796" t="str">
        <f t="shared" si="73"/>
        <v>rock</v>
      </c>
      <c r="S796" s="6">
        <f t="shared" si="74"/>
        <v>43091.25</v>
      </c>
      <c r="T796" s="6">
        <f t="shared" si="75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76"/>
        <v>14</v>
      </c>
      <c r="G797" t="s">
        <v>14</v>
      </c>
      <c r="H797">
        <v>31</v>
      </c>
      <c r="I797">
        <f t="shared" si="77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2"/>
        <v>film &amp; video</v>
      </c>
      <c r="R797" t="str">
        <f t="shared" si="73"/>
        <v>drama</v>
      </c>
      <c r="S797" s="6">
        <f t="shared" si="74"/>
        <v>42675.208333333328</v>
      </c>
      <c r="T797" s="6">
        <f t="shared" si="75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76"/>
        <v>55</v>
      </c>
      <c r="G798" t="s">
        <v>14</v>
      </c>
      <c r="H798">
        <v>78</v>
      </c>
      <c r="I798">
        <f t="shared" si="77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2"/>
        <v>games</v>
      </c>
      <c r="R798" t="str">
        <f t="shared" si="73"/>
        <v>mobile games</v>
      </c>
      <c r="S798" s="6">
        <f t="shared" si="74"/>
        <v>41859.208333333336</v>
      </c>
      <c r="T798" s="6">
        <f t="shared" si="75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76"/>
        <v>110</v>
      </c>
      <c r="G799" t="s">
        <v>20</v>
      </c>
      <c r="H799">
        <v>185</v>
      </c>
      <c r="I799">
        <f t="shared" si="77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2"/>
        <v>technology</v>
      </c>
      <c r="R799" t="str">
        <f t="shared" si="73"/>
        <v>web</v>
      </c>
      <c r="S799" s="6">
        <f t="shared" si="74"/>
        <v>43464.25</v>
      </c>
      <c r="T799" s="6">
        <f t="shared" si="75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76"/>
        <v>188</v>
      </c>
      <c r="G800" t="s">
        <v>20</v>
      </c>
      <c r="H800">
        <v>121</v>
      </c>
      <c r="I800">
        <f t="shared" si="77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2"/>
        <v>theater</v>
      </c>
      <c r="R800" t="str">
        <f t="shared" si="73"/>
        <v>plays</v>
      </c>
      <c r="S800" s="6">
        <f t="shared" si="74"/>
        <v>41060.208333333336</v>
      </c>
      <c r="T800" s="6">
        <f t="shared" si="75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76"/>
        <v>87</v>
      </c>
      <c r="G801" t="s">
        <v>14</v>
      </c>
      <c r="H801">
        <v>1225</v>
      </c>
      <c r="I801">
        <f t="shared" si="77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2"/>
        <v>theater</v>
      </c>
      <c r="R801" t="str">
        <f t="shared" si="73"/>
        <v>plays</v>
      </c>
      <c r="S801" s="6">
        <f t="shared" si="74"/>
        <v>42399.25</v>
      </c>
      <c r="T801" s="6">
        <f t="shared" si="75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76"/>
        <v>1</v>
      </c>
      <c r="G802" t="s">
        <v>14</v>
      </c>
      <c r="H802">
        <v>1</v>
      </c>
      <c r="I802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2"/>
        <v>music</v>
      </c>
      <c r="R802" t="str">
        <f t="shared" si="73"/>
        <v>rock</v>
      </c>
      <c r="S802" s="6">
        <f t="shared" si="74"/>
        <v>42167.208333333328</v>
      </c>
      <c r="T802" s="6">
        <f t="shared" si="75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76"/>
        <v>203</v>
      </c>
      <c r="G803" t="s">
        <v>20</v>
      </c>
      <c r="H803">
        <v>106</v>
      </c>
      <c r="I803">
        <f t="shared" si="77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2"/>
        <v>photography</v>
      </c>
      <c r="R803" t="str">
        <f t="shared" si="73"/>
        <v>photography books</v>
      </c>
      <c r="S803" s="6">
        <f t="shared" si="74"/>
        <v>43830.25</v>
      </c>
      <c r="T803" s="6">
        <f t="shared" si="75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76"/>
        <v>197</v>
      </c>
      <c r="G804" t="s">
        <v>20</v>
      </c>
      <c r="H804">
        <v>142</v>
      </c>
      <c r="I804">
        <f t="shared" si="77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2"/>
        <v>photography</v>
      </c>
      <c r="R804" t="str">
        <f t="shared" si="73"/>
        <v>photography books</v>
      </c>
      <c r="S804" s="6">
        <f t="shared" si="74"/>
        <v>43650.208333333328</v>
      </c>
      <c r="T804" s="6">
        <f t="shared" si="75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76"/>
        <v>107</v>
      </c>
      <c r="G805" t="s">
        <v>20</v>
      </c>
      <c r="H805">
        <v>233</v>
      </c>
      <c r="I805">
        <f t="shared" si="77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2"/>
        <v>theater</v>
      </c>
      <c r="R805" t="str">
        <f t="shared" si="73"/>
        <v>plays</v>
      </c>
      <c r="S805" s="6">
        <f t="shared" si="74"/>
        <v>43492.25</v>
      </c>
      <c r="T805" s="6">
        <f t="shared" si="75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76"/>
        <v>269</v>
      </c>
      <c r="G806" t="s">
        <v>20</v>
      </c>
      <c r="H806">
        <v>218</v>
      </c>
      <c r="I806">
        <f t="shared" si="77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2"/>
        <v>music</v>
      </c>
      <c r="R806" t="str">
        <f t="shared" si="73"/>
        <v>rock</v>
      </c>
      <c r="S806" s="6">
        <f t="shared" si="74"/>
        <v>43102.25</v>
      </c>
      <c r="T806" s="6">
        <f t="shared" si="75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76"/>
        <v>51</v>
      </c>
      <c r="G807" t="s">
        <v>14</v>
      </c>
      <c r="H807">
        <v>67</v>
      </c>
      <c r="I807">
        <f t="shared" si="77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2"/>
        <v>film &amp; video</v>
      </c>
      <c r="R807" t="str">
        <f t="shared" si="73"/>
        <v>documentary</v>
      </c>
      <c r="S807" s="6">
        <f t="shared" si="74"/>
        <v>41958.25</v>
      </c>
      <c r="T807" s="6">
        <f t="shared" si="75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76"/>
        <v>1180</v>
      </c>
      <c r="G808" t="s">
        <v>20</v>
      </c>
      <c r="H808">
        <v>76</v>
      </c>
      <c r="I808">
        <f t="shared" si="77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2"/>
        <v>film &amp; video</v>
      </c>
      <c r="R808" t="str">
        <f t="shared" si="73"/>
        <v>drama</v>
      </c>
      <c r="S808" s="6">
        <f t="shared" si="74"/>
        <v>40973.25</v>
      </c>
      <c r="T808" s="6">
        <f t="shared" si="75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76"/>
        <v>264</v>
      </c>
      <c r="G809" t="s">
        <v>20</v>
      </c>
      <c r="H809">
        <v>43</v>
      </c>
      <c r="I809">
        <f t="shared" si="77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2"/>
        <v>theater</v>
      </c>
      <c r="R809" t="str">
        <f t="shared" si="73"/>
        <v>plays</v>
      </c>
      <c r="S809" s="6">
        <f t="shared" si="74"/>
        <v>43753.208333333328</v>
      </c>
      <c r="T809" s="6">
        <f t="shared" si="75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76"/>
        <v>30</v>
      </c>
      <c r="G810" t="s">
        <v>14</v>
      </c>
      <c r="H810">
        <v>19</v>
      </c>
      <c r="I810">
        <f t="shared" si="77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2"/>
        <v>food</v>
      </c>
      <c r="R810" t="str">
        <f t="shared" si="73"/>
        <v>food trucks</v>
      </c>
      <c r="S810" s="6">
        <f t="shared" si="74"/>
        <v>42507.208333333328</v>
      </c>
      <c r="T810" s="6">
        <f t="shared" si="75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76"/>
        <v>63</v>
      </c>
      <c r="G811" t="s">
        <v>14</v>
      </c>
      <c r="H811">
        <v>2108</v>
      </c>
      <c r="I811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2"/>
        <v>film &amp; video</v>
      </c>
      <c r="R811" t="str">
        <f t="shared" si="73"/>
        <v>documentary</v>
      </c>
      <c r="S811" s="6">
        <f t="shared" si="74"/>
        <v>41135.208333333336</v>
      </c>
      <c r="T811" s="6">
        <f t="shared" si="75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76"/>
        <v>193</v>
      </c>
      <c r="G812" t="s">
        <v>20</v>
      </c>
      <c r="H812">
        <v>221</v>
      </c>
      <c r="I812">
        <f t="shared" si="77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2"/>
        <v>theater</v>
      </c>
      <c r="R812" t="str">
        <f t="shared" si="73"/>
        <v>plays</v>
      </c>
      <c r="S812" s="6">
        <f t="shared" si="74"/>
        <v>43067.25</v>
      </c>
      <c r="T812" s="6">
        <f t="shared" si="75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76"/>
        <v>77</v>
      </c>
      <c r="G813" t="s">
        <v>14</v>
      </c>
      <c r="H813">
        <v>679</v>
      </c>
      <c r="I813">
        <f t="shared" si="77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2"/>
        <v>games</v>
      </c>
      <c r="R813" t="str">
        <f t="shared" si="73"/>
        <v>video games</v>
      </c>
      <c r="S813" s="6">
        <f t="shared" si="74"/>
        <v>42378.25</v>
      </c>
      <c r="T813" s="6">
        <f t="shared" si="75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76"/>
        <v>226</v>
      </c>
      <c r="G814" t="s">
        <v>20</v>
      </c>
      <c r="H814">
        <v>2805</v>
      </c>
      <c r="I814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2"/>
        <v>publishing</v>
      </c>
      <c r="R814" t="str">
        <f t="shared" si="73"/>
        <v>nonfiction</v>
      </c>
      <c r="S814" s="6">
        <f t="shared" si="74"/>
        <v>43206.208333333328</v>
      </c>
      <c r="T814" s="6">
        <f t="shared" si="75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76"/>
        <v>239</v>
      </c>
      <c r="G815" t="s">
        <v>20</v>
      </c>
      <c r="H815">
        <v>68</v>
      </c>
      <c r="I815">
        <f t="shared" si="77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2"/>
        <v>games</v>
      </c>
      <c r="R815" t="str">
        <f t="shared" si="73"/>
        <v>video games</v>
      </c>
      <c r="S815" s="6">
        <f t="shared" si="74"/>
        <v>41148.208333333336</v>
      </c>
      <c r="T815" s="6">
        <f t="shared" si="75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76"/>
        <v>92</v>
      </c>
      <c r="G816" t="s">
        <v>14</v>
      </c>
      <c r="H816">
        <v>36</v>
      </c>
      <c r="I816">
        <f t="shared" si="77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2"/>
        <v>music</v>
      </c>
      <c r="R816" t="str">
        <f t="shared" si="73"/>
        <v>rock</v>
      </c>
      <c r="S816" s="6">
        <f t="shared" si="74"/>
        <v>42517.208333333328</v>
      </c>
      <c r="T816" s="6">
        <f t="shared" si="75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76"/>
        <v>130</v>
      </c>
      <c r="G817" t="s">
        <v>20</v>
      </c>
      <c r="H817">
        <v>183</v>
      </c>
      <c r="I817">
        <f t="shared" si="77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2"/>
        <v>music</v>
      </c>
      <c r="R817" t="str">
        <f t="shared" si="73"/>
        <v>rock</v>
      </c>
      <c r="S817" s="6">
        <f t="shared" si="74"/>
        <v>43068.25</v>
      </c>
      <c r="T817" s="6">
        <f t="shared" si="75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76"/>
        <v>615</v>
      </c>
      <c r="G818" t="s">
        <v>20</v>
      </c>
      <c r="H818">
        <v>133</v>
      </c>
      <c r="I818">
        <f t="shared" si="77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2"/>
        <v>theater</v>
      </c>
      <c r="R818" t="str">
        <f t="shared" si="73"/>
        <v>plays</v>
      </c>
      <c r="S818" s="6">
        <f t="shared" si="74"/>
        <v>41680.25</v>
      </c>
      <c r="T818" s="6">
        <f t="shared" si="75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76"/>
        <v>369</v>
      </c>
      <c r="G819" t="s">
        <v>20</v>
      </c>
      <c r="H819">
        <v>2489</v>
      </c>
      <c r="I819">
        <f t="shared" si="77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2"/>
        <v>publishing</v>
      </c>
      <c r="R819" t="str">
        <f t="shared" si="73"/>
        <v>nonfiction</v>
      </c>
      <c r="S819" s="6">
        <f t="shared" si="74"/>
        <v>43589.208333333328</v>
      </c>
      <c r="T819" s="6">
        <f t="shared" si="75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76"/>
        <v>1095</v>
      </c>
      <c r="G820" t="s">
        <v>20</v>
      </c>
      <c r="H820">
        <v>69</v>
      </c>
      <c r="I820">
        <f t="shared" si="77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2"/>
        <v>theater</v>
      </c>
      <c r="R820" t="str">
        <f t="shared" si="73"/>
        <v>plays</v>
      </c>
      <c r="S820" s="6">
        <f t="shared" si="74"/>
        <v>43486.25</v>
      </c>
      <c r="T820" s="6">
        <f t="shared" si="75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76"/>
        <v>51</v>
      </c>
      <c r="G821" t="s">
        <v>14</v>
      </c>
      <c r="H821">
        <v>47</v>
      </c>
      <c r="I821">
        <f t="shared" si="77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2"/>
        <v>games</v>
      </c>
      <c r="R821" t="str">
        <f t="shared" si="73"/>
        <v>video games</v>
      </c>
      <c r="S821" s="6">
        <f t="shared" si="74"/>
        <v>41237.25</v>
      </c>
      <c r="T821" s="6">
        <f t="shared" si="75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76"/>
        <v>801</v>
      </c>
      <c r="G822" t="s">
        <v>20</v>
      </c>
      <c r="H822">
        <v>279</v>
      </c>
      <c r="I822">
        <f t="shared" si="77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2"/>
        <v>music</v>
      </c>
      <c r="R822" t="str">
        <f t="shared" si="73"/>
        <v>rock</v>
      </c>
      <c r="S822" s="6">
        <f t="shared" si="74"/>
        <v>43310.208333333328</v>
      </c>
      <c r="T822" s="6">
        <f t="shared" si="75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76"/>
        <v>291</v>
      </c>
      <c r="G823" t="s">
        <v>20</v>
      </c>
      <c r="H823">
        <v>210</v>
      </c>
      <c r="I823">
        <f t="shared" si="77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2"/>
        <v>film &amp; video</v>
      </c>
      <c r="R823" t="str">
        <f t="shared" si="73"/>
        <v>documentary</v>
      </c>
      <c r="S823" s="6">
        <f t="shared" si="74"/>
        <v>42794.25</v>
      </c>
      <c r="T823" s="6">
        <f t="shared" si="75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76"/>
        <v>350</v>
      </c>
      <c r="G824" t="s">
        <v>20</v>
      </c>
      <c r="H824">
        <v>2100</v>
      </c>
      <c r="I824">
        <f t="shared" si="77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2"/>
        <v>music</v>
      </c>
      <c r="R824" t="str">
        <f t="shared" si="73"/>
        <v>rock</v>
      </c>
      <c r="S824" s="6">
        <f t="shared" si="74"/>
        <v>41698.25</v>
      </c>
      <c r="T824" s="6">
        <f t="shared" si="75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76"/>
        <v>357</v>
      </c>
      <c r="G825" t="s">
        <v>20</v>
      </c>
      <c r="H825">
        <v>252</v>
      </c>
      <c r="I825">
        <f t="shared" si="77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2"/>
        <v>music</v>
      </c>
      <c r="R825" t="str">
        <f t="shared" si="73"/>
        <v>rock</v>
      </c>
      <c r="S825" s="6">
        <f t="shared" si="74"/>
        <v>41892.208333333336</v>
      </c>
      <c r="T825" s="6">
        <f t="shared" si="75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76"/>
        <v>126</v>
      </c>
      <c r="G826" t="s">
        <v>20</v>
      </c>
      <c r="H826">
        <v>1280</v>
      </c>
      <c r="I826">
        <f t="shared" si="77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2"/>
        <v>publishing</v>
      </c>
      <c r="R826" t="str">
        <f t="shared" si="73"/>
        <v>nonfiction</v>
      </c>
      <c r="S826" s="6">
        <f t="shared" si="74"/>
        <v>40348.208333333336</v>
      </c>
      <c r="T826" s="6">
        <f t="shared" si="75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76"/>
        <v>388</v>
      </c>
      <c r="G827" t="s">
        <v>20</v>
      </c>
      <c r="H827">
        <v>157</v>
      </c>
      <c r="I827">
        <f t="shared" si="77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2"/>
        <v>film &amp; video</v>
      </c>
      <c r="R827" t="str">
        <f t="shared" si="73"/>
        <v>shorts</v>
      </c>
      <c r="S827" s="6">
        <f t="shared" si="74"/>
        <v>42941.208333333328</v>
      </c>
      <c r="T827" s="6">
        <f t="shared" si="75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76"/>
        <v>457</v>
      </c>
      <c r="G828" t="s">
        <v>20</v>
      </c>
      <c r="H828">
        <v>194</v>
      </c>
      <c r="I828">
        <f t="shared" si="77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2"/>
        <v>theater</v>
      </c>
      <c r="R828" t="str">
        <f t="shared" si="73"/>
        <v>plays</v>
      </c>
      <c r="S828" s="6">
        <f t="shared" si="74"/>
        <v>40525.25</v>
      </c>
      <c r="T828" s="6">
        <f t="shared" si="75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76"/>
        <v>267</v>
      </c>
      <c r="G829" t="s">
        <v>20</v>
      </c>
      <c r="H829">
        <v>82</v>
      </c>
      <c r="I829">
        <f t="shared" si="77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2"/>
        <v>film &amp; video</v>
      </c>
      <c r="R829" t="str">
        <f t="shared" si="73"/>
        <v>drama</v>
      </c>
      <c r="S829" s="6">
        <f t="shared" si="74"/>
        <v>40666.208333333336</v>
      </c>
      <c r="T829" s="6">
        <f t="shared" si="75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76"/>
        <v>69</v>
      </c>
      <c r="G830" t="s">
        <v>14</v>
      </c>
      <c r="H830">
        <v>70</v>
      </c>
      <c r="I830">
        <f t="shared" si="77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2"/>
        <v>theater</v>
      </c>
      <c r="R830" t="str">
        <f t="shared" si="73"/>
        <v>plays</v>
      </c>
      <c r="S830" s="6">
        <f t="shared" si="74"/>
        <v>43340.208333333328</v>
      </c>
      <c r="T830" s="6">
        <f t="shared" si="75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76"/>
        <v>51</v>
      </c>
      <c r="G831" t="s">
        <v>14</v>
      </c>
      <c r="H831">
        <v>154</v>
      </c>
      <c r="I831">
        <f t="shared" si="77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2"/>
        <v>theater</v>
      </c>
      <c r="R831" t="str">
        <f t="shared" si="73"/>
        <v>plays</v>
      </c>
      <c r="S831" s="6">
        <f t="shared" si="74"/>
        <v>42164.208333333328</v>
      </c>
      <c r="T831" s="6">
        <f t="shared" si="75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76"/>
        <v>1</v>
      </c>
      <c r="G832" t="s">
        <v>14</v>
      </c>
      <c r="H832">
        <v>22</v>
      </c>
      <c r="I832">
        <f t="shared" si="77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2"/>
        <v>theater</v>
      </c>
      <c r="R832" t="str">
        <f t="shared" si="73"/>
        <v>plays</v>
      </c>
      <c r="S832" s="6">
        <f t="shared" si="74"/>
        <v>43103.25</v>
      </c>
      <c r="T832" s="6">
        <f t="shared" si="75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76"/>
        <v>109</v>
      </c>
      <c r="G833" t="s">
        <v>20</v>
      </c>
      <c r="H833">
        <v>4233</v>
      </c>
      <c r="I833">
        <f t="shared" si="77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2"/>
        <v>photography</v>
      </c>
      <c r="R833" t="str">
        <f t="shared" si="73"/>
        <v>photography books</v>
      </c>
      <c r="S833" s="6">
        <f t="shared" si="74"/>
        <v>40994.208333333336</v>
      </c>
      <c r="T833" s="6">
        <f t="shared" si="75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76"/>
        <v>315</v>
      </c>
      <c r="G834" t="s">
        <v>20</v>
      </c>
      <c r="H834">
        <v>1297</v>
      </c>
      <c r="I834">
        <f t="shared" si="77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2"/>
        <v>publishing</v>
      </c>
      <c r="R834" t="str">
        <f t="shared" si="73"/>
        <v>translations</v>
      </c>
      <c r="S834" s="6">
        <f t="shared" si="74"/>
        <v>42299.208333333328</v>
      </c>
      <c r="T834" s="6">
        <f t="shared" si="75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76"/>
        <v>158</v>
      </c>
      <c r="G835" t="s">
        <v>20</v>
      </c>
      <c r="H835">
        <v>165</v>
      </c>
      <c r="I835">
        <f t="shared" si="77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78" xml:space="preserve"> IFERROR(LEFT(P835, SEARCH("/", P835 &amp; "/") -1), P835)</f>
        <v>publishing</v>
      </c>
      <c r="R835" t="str">
        <f t="shared" ref="R835:R898" si="79">IFERROR(MID(P835, SEARCH("/", P835 &amp; "/") + 1, LEN(P835)), "")</f>
        <v>translations</v>
      </c>
      <c r="S835" s="6">
        <f t="shared" ref="S835:S898" si="80">(((L835/60)/60)/24)+DATE(1970,1,1)</f>
        <v>40588.25</v>
      </c>
      <c r="T835" s="6">
        <f t="shared" ref="T835:T898" si="81">(((M835/60)/60)/24)+DATE(1970,1,1)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82">ROUND((E836/D836)*100,0)</f>
        <v>154</v>
      </c>
      <c r="G836" t="s">
        <v>20</v>
      </c>
      <c r="H836">
        <v>119</v>
      </c>
      <c r="I836">
        <f t="shared" ref="I836:I899" si="83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78"/>
        <v>theater</v>
      </c>
      <c r="R836" t="str">
        <f t="shared" si="79"/>
        <v>plays</v>
      </c>
      <c r="S836" s="6">
        <f t="shared" si="80"/>
        <v>41448.208333333336</v>
      </c>
      <c r="T836" s="6">
        <f t="shared" si="81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82"/>
        <v>90</v>
      </c>
      <c r="G837" t="s">
        <v>14</v>
      </c>
      <c r="H837">
        <v>1758</v>
      </c>
      <c r="I837">
        <f t="shared" si="8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78"/>
        <v>technology</v>
      </c>
      <c r="R837" t="str">
        <f t="shared" si="79"/>
        <v>web</v>
      </c>
      <c r="S837" s="6">
        <f t="shared" si="80"/>
        <v>42063.25</v>
      </c>
      <c r="T837" s="6">
        <f t="shared" si="81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82"/>
        <v>75</v>
      </c>
      <c r="G838" t="s">
        <v>14</v>
      </c>
      <c r="H838">
        <v>94</v>
      </c>
      <c r="I838">
        <f t="shared" si="8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78"/>
        <v>music</v>
      </c>
      <c r="R838" t="str">
        <f t="shared" si="79"/>
        <v>indie rock</v>
      </c>
      <c r="S838" s="6">
        <f t="shared" si="80"/>
        <v>40214.25</v>
      </c>
      <c r="T838" s="6">
        <f t="shared" si="81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82"/>
        <v>853</v>
      </c>
      <c r="G839" t="s">
        <v>20</v>
      </c>
      <c r="H839">
        <v>1797</v>
      </c>
      <c r="I839">
        <f t="shared" si="8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78"/>
        <v>music</v>
      </c>
      <c r="R839" t="str">
        <f t="shared" si="79"/>
        <v>jazz</v>
      </c>
      <c r="S839" s="6">
        <f t="shared" si="80"/>
        <v>40629.208333333336</v>
      </c>
      <c r="T839" s="6">
        <f t="shared" si="81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82"/>
        <v>139</v>
      </c>
      <c r="G840" t="s">
        <v>20</v>
      </c>
      <c r="H840">
        <v>261</v>
      </c>
      <c r="I840">
        <f t="shared" si="8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78"/>
        <v>theater</v>
      </c>
      <c r="R840" t="str">
        <f t="shared" si="79"/>
        <v>plays</v>
      </c>
      <c r="S840" s="6">
        <f t="shared" si="80"/>
        <v>43370.208333333328</v>
      </c>
      <c r="T840" s="6">
        <f t="shared" si="81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82"/>
        <v>190</v>
      </c>
      <c r="G841" t="s">
        <v>20</v>
      </c>
      <c r="H841">
        <v>157</v>
      </c>
      <c r="I841">
        <f t="shared" si="8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78"/>
        <v>film &amp; video</v>
      </c>
      <c r="R841" t="str">
        <f t="shared" si="79"/>
        <v>documentary</v>
      </c>
      <c r="S841" s="6">
        <f t="shared" si="80"/>
        <v>41715.208333333336</v>
      </c>
      <c r="T841" s="6">
        <f t="shared" si="81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82"/>
        <v>100</v>
      </c>
      <c r="G842" t="s">
        <v>20</v>
      </c>
      <c r="H842">
        <v>3533</v>
      </c>
      <c r="I842">
        <f t="shared" si="8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78"/>
        <v>theater</v>
      </c>
      <c r="R842" t="str">
        <f t="shared" si="79"/>
        <v>plays</v>
      </c>
      <c r="S842" s="6">
        <f t="shared" si="80"/>
        <v>41836.208333333336</v>
      </c>
      <c r="T842" s="6">
        <f t="shared" si="81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82"/>
        <v>143</v>
      </c>
      <c r="G843" t="s">
        <v>20</v>
      </c>
      <c r="H843">
        <v>155</v>
      </c>
      <c r="I843">
        <f t="shared" si="8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78"/>
        <v>technology</v>
      </c>
      <c r="R843" t="str">
        <f t="shared" si="79"/>
        <v>web</v>
      </c>
      <c r="S843" s="6">
        <f t="shared" si="80"/>
        <v>42419.25</v>
      </c>
      <c r="T843" s="6">
        <f t="shared" si="81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82"/>
        <v>563</v>
      </c>
      <c r="G844" t="s">
        <v>20</v>
      </c>
      <c r="H844">
        <v>132</v>
      </c>
      <c r="I844">
        <f t="shared" si="8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78"/>
        <v>technology</v>
      </c>
      <c r="R844" t="str">
        <f t="shared" si="79"/>
        <v>wearables</v>
      </c>
      <c r="S844" s="6">
        <f t="shared" si="80"/>
        <v>43266.208333333328</v>
      </c>
      <c r="T844" s="6">
        <f t="shared" si="81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82"/>
        <v>31</v>
      </c>
      <c r="G845" t="s">
        <v>14</v>
      </c>
      <c r="H845">
        <v>33</v>
      </c>
      <c r="I845">
        <f t="shared" si="8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78"/>
        <v>photography</v>
      </c>
      <c r="R845" t="str">
        <f t="shared" si="79"/>
        <v>photography books</v>
      </c>
      <c r="S845" s="6">
        <f t="shared" si="80"/>
        <v>43338.208333333328</v>
      </c>
      <c r="T845" s="6">
        <f t="shared" si="81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82"/>
        <v>99</v>
      </c>
      <c r="G846" t="s">
        <v>74</v>
      </c>
      <c r="H846">
        <v>94</v>
      </c>
      <c r="I846">
        <f t="shared" si="8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78"/>
        <v>film &amp; video</v>
      </c>
      <c r="R846" t="str">
        <f t="shared" si="79"/>
        <v>documentary</v>
      </c>
      <c r="S846" s="6">
        <f t="shared" si="80"/>
        <v>40930.25</v>
      </c>
      <c r="T846" s="6">
        <f t="shared" si="81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82"/>
        <v>198</v>
      </c>
      <c r="G847" t="s">
        <v>20</v>
      </c>
      <c r="H847">
        <v>1354</v>
      </c>
      <c r="I847">
        <f t="shared" si="8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78"/>
        <v>technology</v>
      </c>
      <c r="R847" t="str">
        <f t="shared" si="79"/>
        <v>web</v>
      </c>
      <c r="S847" s="6">
        <f t="shared" si="80"/>
        <v>43235.208333333328</v>
      </c>
      <c r="T847" s="6">
        <f t="shared" si="81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82"/>
        <v>509</v>
      </c>
      <c r="G848" t="s">
        <v>20</v>
      </c>
      <c r="H848">
        <v>48</v>
      </c>
      <c r="I848">
        <f t="shared" si="8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78"/>
        <v>technology</v>
      </c>
      <c r="R848" t="str">
        <f t="shared" si="79"/>
        <v>web</v>
      </c>
      <c r="S848" s="6">
        <f t="shared" si="80"/>
        <v>43302.208333333328</v>
      </c>
      <c r="T848" s="6">
        <f t="shared" si="81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82"/>
        <v>238</v>
      </c>
      <c r="G849" t="s">
        <v>20</v>
      </c>
      <c r="H849">
        <v>110</v>
      </c>
      <c r="I849">
        <f t="shared" si="8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78"/>
        <v>food</v>
      </c>
      <c r="R849" t="str">
        <f t="shared" si="79"/>
        <v>food trucks</v>
      </c>
      <c r="S849" s="6">
        <f t="shared" si="80"/>
        <v>43107.25</v>
      </c>
      <c r="T849" s="6">
        <f t="shared" si="81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82"/>
        <v>338</v>
      </c>
      <c r="G850" t="s">
        <v>20</v>
      </c>
      <c r="H850">
        <v>172</v>
      </c>
      <c r="I850">
        <f t="shared" si="8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78"/>
        <v>film &amp; video</v>
      </c>
      <c r="R850" t="str">
        <f t="shared" si="79"/>
        <v>drama</v>
      </c>
      <c r="S850" s="6">
        <f t="shared" si="80"/>
        <v>40341.208333333336</v>
      </c>
      <c r="T850" s="6">
        <f t="shared" si="81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82"/>
        <v>133</v>
      </c>
      <c r="G851" t="s">
        <v>20</v>
      </c>
      <c r="H851">
        <v>307</v>
      </c>
      <c r="I851">
        <f t="shared" si="8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78"/>
        <v>music</v>
      </c>
      <c r="R851" t="str">
        <f t="shared" si="79"/>
        <v>indie rock</v>
      </c>
      <c r="S851" s="6">
        <f t="shared" si="80"/>
        <v>40948.25</v>
      </c>
      <c r="T851" s="6">
        <f t="shared" si="81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82"/>
        <v>1</v>
      </c>
      <c r="G852" t="s">
        <v>14</v>
      </c>
      <c r="H852">
        <v>1</v>
      </c>
      <c r="I852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78"/>
        <v>music</v>
      </c>
      <c r="R852" t="str">
        <f t="shared" si="79"/>
        <v>rock</v>
      </c>
      <c r="S852" s="6">
        <f t="shared" si="80"/>
        <v>40866.25</v>
      </c>
      <c r="T852" s="6">
        <f t="shared" si="81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82"/>
        <v>208</v>
      </c>
      <c r="G853" t="s">
        <v>20</v>
      </c>
      <c r="H853">
        <v>160</v>
      </c>
      <c r="I853">
        <f t="shared" si="8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78"/>
        <v>music</v>
      </c>
      <c r="R853" t="str">
        <f t="shared" si="79"/>
        <v>electric music</v>
      </c>
      <c r="S853" s="6">
        <f t="shared" si="80"/>
        <v>41031.208333333336</v>
      </c>
      <c r="T853" s="6">
        <f t="shared" si="81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82"/>
        <v>51</v>
      </c>
      <c r="G854" t="s">
        <v>14</v>
      </c>
      <c r="H854">
        <v>31</v>
      </c>
      <c r="I854">
        <f t="shared" si="8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78"/>
        <v>games</v>
      </c>
      <c r="R854" t="str">
        <f t="shared" si="79"/>
        <v>video games</v>
      </c>
      <c r="S854" s="6">
        <f t="shared" si="80"/>
        <v>40740.208333333336</v>
      </c>
      <c r="T854" s="6">
        <f t="shared" si="81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82"/>
        <v>652</v>
      </c>
      <c r="G855" t="s">
        <v>20</v>
      </c>
      <c r="H855">
        <v>1467</v>
      </c>
      <c r="I855">
        <f t="shared" si="8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78"/>
        <v>music</v>
      </c>
      <c r="R855" t="str">
        <f t="shared" si="79"/>
        <v>indie rock</v>
      </c>
      <c r="S855" s="6">
        <f t="shared" si="80"/>
        <v>40714.208333333336</v>
      </c>
      <c r="T855" s="6">
        <f t="shared" si="81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82"/>
        <v>114</v>
      </c>
      <c r="G856" t="s">
        <v>20</v>
      </c>
      <c r="H856">
        <v>2662</v>
      </c>
      <c r="I856">
        <f t="shared" si="8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78"/>
        <v>publishing</v>
      </c>
      <c r="R856" t="str">
        <f t="shared" si="79"/>
        <v>fiction</v>
      </c>
      <c r="S856" s="6">
        <f t="shared" si="80"/>
        <v>43787.25</v>
      </c>
      <c r="T856" s="6">
        <f t="shared" si="81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82"/>
        <v>102</v>
      </c>
      <c r="G857" t="s">
        <v>20</v>
      </c>
      <c r="H857">
        <v>452</v>
      </c>
      <c r="I857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78"/>
        <v>theater</v>
      </c>
      <c r="R857" t="str">
        <f t="shared" si="79"/>
        <v>plays</v>
      </c>
      <c r="S857" s="6">
        <f t="shared" si="80"/>
        <v>40712.208333333336</v>
      </c>
      <c r="T857" s="6">
        <f t="shared" si="81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82"/>
        <v>357</v>
      </c>
      <c r="G858" t="s">
        <v>20</v>
      </c>
      <c r="H858">
        <v>158</v>
      </c>
      <c r="I858">
        <f t="shared" si="8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78"/>
        <v>food</v>
      </c>
      <c r="R858" t="str">
        <f t="shared" si="79"/>
        <v>food trucks</v>
      </c>
      <c r="S858" s="6">
        <f t="shared" si="80"/>
        <v>41023.208333333336</v>
      </c>
      <c r="T858" s="6">
        <f t="shared" si="81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82"/>
        <v>140</v>
      </c>
      <c r="G859" t="s">
        <v>20</v>
      </c>
      <c r="H859">
        <v>225</v>
      </c>
      <c r="I859">
        <f t="shared" si="8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78"/>
        <v>film &amp; video</v>
      </c>
      <c r="R859" t="str">
        <f t="shared" si="79"/>
        <v>shorts</v>
      </c>
      <c r="S859" s="6">
        <f t="shared" si="80"/>
        <v>40944.25</v>
      </c>
      <c r="T859" s="6">
        <f t="shared" si="81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82"/>
        <v>69</v>
      </c>
      <c r="G860" t="s">
        <v>14</v>
      </c>
      <c r="H860">
        <v>35</v>
      </c>
      <c r="I860">
        <f t="shared" si="8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78"/>
        <v>food</v>
      </c>
      <c r="R860" t="str">
        <f t="shared" si="79"/>
        <v>food trucks</v>
      </c>
      <c r="S860" s="6">
        <f t="shared" si="80"/>
        <v>43211.208333333328</v>
      </c>
      <c r="T860" s="6">
        <f t="shared" si="81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82"/>
        <v>36</v>
      </c>
      <c r="G861" t="s">
        <v>14</v>
      </c>
      <c r="H861">
        <v>63</v>
      </c>
      <c r="I861">
        <f t="shared" si="8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78"/>
        <v>theater</v>
      </c>
      <c r="R861" t="str">
        <f t="shared" si="79"/>
        <v>plays</v>
      </c>
      <c r="S861" s="6">
        <f t="shared" si="80"/>
        <v>41334.25</v>
      </c>
      <c r="T861" s="6">
        <f t="shared" si="81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82"/>
        <v>252</v>
      </c>
      <c r="G862" t="s">
        <v>20</v>
      </c>
      <c r="H862">
        <v>65</v>
      </c>
      <c r="I862">
        <f t="shared" si="8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78"/>
        <v>technology</v>
      </c>
      <c r="R862" t="str">
        <f t="shared" si="79"/>
        <v>wearables</v>
      </c>
      <c r="S862" s="6">
        <f t="shared" si="80"/>
        <v>43515.25</v>
      </c>
      <c r="T862" s="6">
        <f t="shared" si="81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82"/>
        <v>106</v>
      </c>
      <c r="G863" t="s">
        <v>20</v>
      </c>
      <c r="H863">
        <v>163</v>
      </c>
      <c r="I863">
        <f t="shared" si="8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78"/>
        <v>theater</v>
      </c>
      <c r="R863" t="str">
        <f t="shared" si="79"/>
        <v>plays</v>
      </c>
      <c r="S863" s="6">
        <f t="shared" si="80"/>
        <v>40258.208333333336</v>
      </c>
      <c r="T863" s="6">
        <f t="shared" si="81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82"/>
        <v>187</v>
      </c>
      <c r="G864" t="s">
        <v>20</v>
      </c>
      <c r="H864">
        <v>85</v>
      </c>
      <c r="I864">
        <f t="shared" si="8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78"/>
        <v>theater</v>
      </c>
      <c r="R864" t="str">
        <f t="shared" si="79"/>
        <v>plays</v>
      </c>
      <c r="S864" s="6">
        <f t="shared" si="80"/>
        <v>40756.208333333336</v>
      </c>
      <c r="T864" s="6">
        <f t="shared" si="81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82"/>
        <v>387</v>
      </c>
      <c r="G865" t="s">
        <v>20</v>
      </c>
      <c r="H865">
        <v>217</v>
      </c>
      <c r="I865">
        <f t="shared" si="8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78"/>
        <v>film &amp; video</v>
      </c>
      <c r="R865" t="str">
        <f t="shared" si="79"/>
        <v>television</v>
      </c>
      <c r="S865" s="6">
        <f t="shared" si="80"/>
        <v>42172.208333333328</v>
      </c>
      <c r="T865" s="6">
        <f t="shared" si="81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82"/>
        <v>347</v>
      </c>
      <c r="G866" t="s">
        <v>20</v>
      </c>
      <c r="H866">
        <v>150</v>
      </c>
      <c r="I866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78"/>
        <v>film &amp; video</v>
      </c>
      <c r="R866" t="str">
        <f t="shared" si="79"/>
        <v>shorts</v>
      </c>
      <c r="S866" s="6">
        <f t="shared" si="80"/>
        <v>42601.208333333328</v>
      </c>
      <c r="T866" s="6">
        <f t="shared" si="81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82"/>
        <v>186</v>
      </c>
      <c r="G867" t="s">
        <v>20</v>
      </c>
      <c r="H867">
        <v>3272</v>
      </c>
      <c r="I867">
        <f t="shared" si="8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78"/>
        <v>theater</v>
      </c>
      <c r="R867" t="str">
        <f t="shared" si="79"/>
        <v>plays</v>
      </c>
      <c r="S867" s="6">
        <f t="shared" si="80"/>
        <v>41897.208333333336</v>
      </c>
      <c r="T867" s="6">
        <f t="shared" si="81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82"/>
        <v>43</v>
      </c>
      <c r="G868" t="s">
        <v>74</v>
      </c>
      <c r="H868">
        <v>898</v>
      </c>
      <c r="I868">
        <f t="shared" si="8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78"/>
        <v>photography</v>
      </c>
      <c r="R868" t="str">
        <f t="shared" si="79"/>
        <v>photography books</v>
      </c>
      <c r="S868" s="6">
        <f t="shared" si="80"/>
        <v>40671.208333333336</v>
      </c>
      <c r="T868" s="6">
        <f t="shared" si="81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82"/>
        <v>162</v>
      </c>
      <c r="G869" t="s">
        <v>20</v>
      </c>
      <c r="H869">
        <v>300</v>
      </c>
      <c r="I869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78"/>
        <v>food</v>
      </c>
      <c r="R869" t="str">
        <f t="shared" si="79"/>
        <v>food trucks</v>
      </c>
      <c r="S869" s="6">
        <f t="shared" si="80"/>
        <v>43382.208333333328</v>
      </c>
      <c r="T869" s="6">
        <f t="shared" si="81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82"/>
        <v>185</v>
      </c>
      <c r="G870" t="s">
        <v>20</v>
      </c>
      <c r="H870">
        <v>126</v>
      </c>
      <c r="I870">
        <f t="shared" si="8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78"/>
        <v>theater</v>
      </c>
      <c r="R870" t="str">
        <f t="shared" si="79"/>
        <v>plays</v>
      </c>
      <c r="S870" s="6">
        <f t="shared" si="80"/>
        <v>41559.208333333336</v>
      </c>
      <c r="T870" s="6">
        <f t="shared" si="81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82"/>
        <v>24</v>
      </c>
      <c r="G871" t="s">
        <v>14</v>
      </c>
      <c r="H871">
        <v>526</v>
      </c>
      <c r="I871">
        <f t="shared" si="8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78"/>
        <v>film &amp; video</v>
      </c>
      <c r="R871" t="str">
        <f t="shared" si="79"/>
        <v>drama</v>
      </c>
      <c r="S871" s="6">
        <f t="shared" si="80"/>
        <v>40350.208333333336</v>
      </c>
      <c r="T871" s="6">
        <f t="shared" si="81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82"/>
        <v>90</v>
      </c>
      <c r="G872" t="s">
        <v>14</v>
      </c>
      <c r="H872">
        <v>121</v>
      </c>
      <c r="I872">
        <f t="shared" si="8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78"/>
        <v>theater</v>
      </c>
      <c r="R872" t="str">
        <f t="shared" si="79"/>
        <v>plays</v>
      </c>
      <c r="S872" s="6">
        <f t="shared" si="80"/>
        <v>42240.208333333328</v>
      </c>
      <c r="T872" s="6">
        <f t="shared" si="81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82"/>
        <v>273</v>
      </c>
      <c r="G873" t="s">
        <v>20</v>
      </c>
      <c r="H873">
        <v>2320</v>
      </c>
      <c r="I873">
        <f t="shared" si="8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78"/>
        <v>theater</v>
      </c>
      <c r="R873" t="str">
        <f t="shared" si="79"/>
        <v>plays</v>
      </c>
      <c r="S873" s="6">
        <f t="shared" si="80"/>
        <v>43040.208333333328</v>
      </c>
      <c r="T873" s="6">
        <f t="shared" si="81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82"/>
        <v>170</v>
      </c>
      <c r="G874" t="s">
        <v>20</v>
      </c>
      <c r="H874">
        <v>81</v>
      </c>
      <c r="I874">
        <f t="shared" si="8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78"/>
        <v>film &amp; video</v>
      </c>
      <c r="R874" t="str">
        <f t="shared" si="79"/>
        <v>science fiction</v>
      </c>
      <c r="S874" s="6">
        <f t="shared" si="80"/>
        <v>43346.208333333328</v>
      </c>
      <c r="T874" s="6">
        <f t="shared" si="81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82"/>
        <v>188</v>
      </c>
      <c r="G875" t="s">
        <v>20</v>
      </c>
      <c r="H875">
        <v>1887</v>
      </c>
      <c r="I875">
        <f t="shared" si="8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78"/>
        <v>photography</v>
      </c>
      <c r="R875" t="str">
        <f t="shared" si="79"/>
        <v>photography books</v>
      </c>
      <c r="S875" s="6">
        <f t="shared" si="80"/>
        <v>41647.25</v>
      </c>
      <c r="T875" s="6">
        <f t="shared" si="81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82"/>
        <v>347</v>
      </c>
      <c r="G876" t="s">
        <v>20</v>
      </c>
      <c r="H876">
        <v>4358</v>
      </c>
      <c r="I876">
        <f t="shared" si="8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78"/>
        <v>photography</v>
      </c>
      <c r="R876" t="str">
        <f t="shared" si="79"/>
        <v>photography books</v>
      </c>
      <c r="S876" s="6">
        <f t="shared" si="80"/>
        <v>40291.208333333336</v>
      </c>
      <c r="T876" s="6">
        <f t="shared" si="81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82"/>
        <v>69</v>
      </c>
      <c r="G877" t="s">
        <v>14</v>
      </c>
      <c r="H877">
        <v>67</v>
      </c>
      <c r="I877">
        <f t="shared" si="8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78"/>
        <v>music</v>
      </c>
      <c r="R877" t="str">
        <f t="shared" si="79"/>
        <v>rock</v>
      </c>
      <c r="S877" s="6">
        <f t="shared" si="80"/>
        <v>40556.25</v>
      </c>
      <c r="T877" s="6">
        <f t="shared" si="81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82"/>
        <v>25</v>
      </c>
      <c r="G878" t="s">
        <v>14</v>
      </c>
      <c r="H878">
        <v>57</v>
      </c>
      <c r="I878">
        <f t="shared" si="8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78"/>
        <v>photography</v>
      </c>
      <c r="R878" t="str">
        <f t="shared" si="79"/>
        <v>photography books</v>
      </c>
      <c r="S878" s="6">
        <f t="shared" si="80"/>
        <v>43624.208333333328</v>
      </c>
      <c r="T878" s="6">
        <f t="shared" si="81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82"/>
        <v>77</v>
      </c>
      <c r="G879" t="s">
        <v>14</v>
      </c>
      <c r="H879">
        <v>1229</v>
      </c>
      <c r="I879">
        <f t="shared" si="8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78"/>
        <v>food</v>
      </c>
      <c r="R879" t="str">
        <f t="shared" si="79"/>
        <v>food trucks</v>
      </c>
      <c r="S879" s="6">
        <f t="shared" si="80"/>
        <v>42577.208333333328</v>
      </c>
      <c r="T879" s="6">
        <f t="shared" si="81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82"/>
        <v>37</v>
      </c>
      <c r="G880" t="s">
        <v>14</v>
      </c>
      <c r="H880">
        <v>12</v>
      </c>
      <c r="I880">
        <f t="shared" si="8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78"/>
        <v>music</v>
      </c>
      <c r="R880" t="str">
        <f t="shared" si="79"/>
        <v>metal</v>
      </c>
      <c r="S880" s="6">
        <f t="shared" si="80"/>
        <v>43845.25</v>
      </c>
      <c r="T880" s="6">
        <f t="shared" si="81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82"/>
        <v>544</v>
      </c>
      <c r="G881" t="s">
        <v>20</v>
      </c>
      <c r="H881">
        <v>53</v>
      </c>
      <c r="I881">
        <f t="shared" si="8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78"/>
        <v>publishing</v>
      </c>
      <c r="R881" t="str">
        <f t="shared" si="79"/>
        <v>nonfiction</v>
      </c>
      <c r="S881" s="6">
        <f t="shared" si="80"/>
        <v>42788.25</v>
      </c>
      <c r="T881" s="6">
        <f t="shared" si="81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82"/>
        <v>229</v>
      </c>
      <c r="G882" t="s">
        <v>20</v>
      </c>
      <c r="H882">
        <v>2414</v>
      </c>
      <c r="I882">
        <f t="shared" si="8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78"/>
        <v>music</v>
      </c>
      <c r="R882" t="str">
        <f t="shared" si="79"/>
        <v>electric music</v>
      </c>
      <c r="S882" s="6">
        <f t="shared" si="80"/>
        <v>43667.208333333328</v>
      </c>
      <c r="T882" s="6">
        <f t="shared" si="81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82"/>
        <v>39</v>
      </c>
      <c r="G883" t="s">
        <v>14</v>
      </c>
      <c r="H883">
        <v>452</v>
      </c>
      <c r="I883">
        <f t="shared" si="8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78"/>
        <v>theater</v>
      </c>
      <c r="R883" t="str">
        <f t="shared" si="79"/>
        <v>plays</v>
      </c>
      <c r="S883" s="6">
        <f t="shared" si="80"/>
        <v>42194.208333333328</v>
      </c>
      <c r="T883" s="6">
        <f t="shared" si="81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82"/>
        <v>370</v>
      </c>
      <c r="G884" t="s">
        <v>20</v>
      </c>
      <c r="H884">
        <v>80</v>
      </c>
      <c r="I884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78"/>
        <v>theater</v>
      </c>
      <c r="R884" t="str">
        <f t="shared" si="79"/>
        <v>plays</v>
      </c>
      <c r="S884" s="6">
        <f t="shared" si="80"/>
        <v>42025.25</v>
      </c>
      <c r="T884" s="6">
        <f t="shared" si="81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82"/>
        <v>238</v>
      </c>
      <c r="G885" t="s">
        <v>20</v>
      </c>
      <c r="H885">
        <v>193</v>
      </c>
      <c r="I885">
        <f t="shared" si="8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78"/>
        <v>film &amp; video</v>
      </c>
      <c r="R885" t="str">
        <f t="shared" si="79"/>
        <v>shorts</v>
      </c>
      <c r="S885" s="6">
        <f t="shared" si="80"/>
        <v>40323.208333333336</v>
      </c>
      <c r="T885" s="6">
        <f t="shared" si="81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82"/>
        <v>64</v>
      </c>
      <c r="G886" t="s">
        <v>14</v>
      </c>
      <c r="H886">
        <v>1886</v>
      </c>
      <c r="I886">
        <f t="shared" si="8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78"/>
        <v>theater</v>
      </c>
      <c r="R886" t="str">
        <f t="shared" si="79"/>
        <v>plays</v>
      </c>
      <c r="S886" s="6">
        <f t="shared" si="80"/>
        <v>41763.208333333336</v>
      </c>
      <c r="T886" s="6">
        <f t="shared" si="81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82"/>
        <v>118</v>
      </c>
      <c r="G887" t="s">
        <v>20</v>
      </c>
      <c r="H887">
        <v>52</v>
      </c>
      <c r="I887">
        <f t="shared" si="8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78"/>
        <v>theater</v>
      </c>
      <c r="R887" t="str">
        <f t="shared" si="79"/>
        <v>plays</v>
      </c>
      <c r="S887" s="6">
        <f t="shared" si="80"/>
        <v>40335.208333333336</v>
      </c>
      <c r="T887" s="6">
        <f t="shared" si="81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82"/>
        <v>85</v>
      </c>
      <c r="G888" t="s">
        <v>14</v>
      </c>
      <c r="H888">
        <v>1825</v>
      </c>
      <c r="I888">
        <f t="shared" si="8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78"/>
        <v>music</v>
      </c>
      <c r="R888" t="str">
        <f t="shared" si="79"/>
        <v>indie rock</v>
      </c>
      <c r="S888" s="6">
        <f t="shared" si="80"/>
        <v>40416.208333333336</v>
      </c>
      <c r="T888" s="6">
        <f t="shared" si="81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82"/>
        <v>29</v>
      </c>
      <c r="G889" t="s">
        <v>14</v>
      </c>
      <c r="H889">
        <v>31</v>
      </c>
      <c r="I889">
        <f t="shared" si="8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78"/>
        <v>theater</v>
      </c>
      <c r="R889" t="str">
        <f t="shared" si="79"/>
        <v>plays</v>
      </c>
      <c r="S889" s="6">
        <f t="shared" si="80"/>
        <v>42202.208333333328</v>
      </c>
      <c r="T889" s="6">
        <f t="shared" si="81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82"/>
        <v>210</v>
      </c>
      <c r="G890" t="s">
        <v>20</v>
      </c>
      <c r="H890">
        <v>290</v>
      </c>
      <c r="I890">
        <f t="shared" si="8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78"/>
        <v>theater</v>
      </c>
      <c r="R890" t="str">
        <f t="shared" si="79"/>
        <v>plays</v>
      </c>
      <c r="S890" s="6">
        <f t="shared" si="80"/>
        <v>42836.208333333328</v>
      </c>
      <c r="T890" s="6">
        <f t="shared" si="81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82"/>
        <v>170</v>
      </c>
      <c r="G891" t="s">
        <v>20</v>
      </c>
      <c r="H891">
        <v>122</v>
      </c>
      <c r="I891">
        <f t="shared" si="8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78"/>
        <v>music</v>
      </c>
      <c r="R891" t="str">
        <f t="shared" si="79"/>
        <v>electric music</v>
      </c>
      <c r="S891" s="6">
        <f t="shared" si="80"/>
        <v>41710.208333333336</v>
      </c>
      <c r="T891" s="6">
        <f t="shared" si="81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82"/>
        <v>116</v>
      </c>
      <c r="G892" t="s">
        <v>20</v>
      </c>
      <c r="H892">
        <v>1470</v>
      </c>
      <c r="I892">
        <f t="shared" si="8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78"/>
        <v>music</v>
      </c>
      <c r="R892" t="str">
        <f t="shared" si="79"/>
        <v>indie rock</v>
      </c>
      <c r="S892" s="6">
        <f t="shared" si="80"/>
        <v>43640.208333333328</v>
      </c>
      <c r="T892" s="6">
        <f t="shared" si="81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82"/>
        <v>259</v>
      </c>
      <c r="G893" t="s">
        <v>20</v>
      </c>
      <c r="H893">
        <v>165</v>
      </c>
      <c r="I893">
        <f t="shared" si="8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78"/>
        <v>film &amp; video</v>
      </c>
      <c r="R893" t="str">
        <f t="shared" si="79"/>
        <v>documentary</v>
      </c>
      <c r="S893" s="6">
        <f t="shared" si="80"/>
        <v>40880.25</v>
      </c>
      <c r="T893" s="6">
        <f t="shared" si="81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82"/>
        <v>231</v>
      </c>
      <c r="G894" t="s">
        <v>20</v>
      </c>
      <c r="H894">
        <v>182</v>
      </c>
      <c r="I894">
        <f t="shared" si="8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78"/>
        <v>publishing</v>
      </c>
      <c r="R894" t="str">
        <f t="shared" si="79"/>
        <v>translations</v>
      </c>
      <c r="S894" s="6">
        <f t="shared" si="80"/>
        <v>40319.208333333336</v>
      </c>
      <c r="T894" s="6">
        <f t="shared" si="81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82"/>
        <v>128</v>
      </c>
      <c r="G895" t="s">
        <v>20</v>
      </c>
      <c r="H895">
        <v>199</v>
      </c>
      <c r="I895">
        <f t="shared" si="8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78"/>
        <v>film &amp; video</v>
      </c>
      <c r="R895" t="str">
        <f t="shared" si="79"/>
        <v>documentary</v>
      </c>
      <c r="S895" s="6">
        <f t="shared" si="80"/>
        <v>42170.208333333328</v>
      </c>
      <c r="T895" s="6">
        <f t="shared" si="81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82"/>
        <v>189</v>
      </c>
      <c r="G896" t="s">
        <v>20</v>
      </c>
      <c r="H896">
        <v>56</v>
      </c>
      <c r="I896">
        <f t="shared" si="8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78"/>
        <v>film &amp; video</v>
      </c>
      <c r="R896" t="str">
        <f t="shared" si="79"/>
        <v>television</v>
      </c>
      <c r="S896" s="6">
        <f t="shared" si="80"/>
        <v>41466.208333333336</v>
      </c>
      <c r="T896" s="6">
        <f t="shared" si="81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82"/>
        <v>7</v>
      </c>
      <c r="G897" t="s">
        <v>14</v>
      </c>
      <c r="H897">
        <v>107</v>
      </c>
      <c r="I897">
        <f t="shared" si="8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78"/>
        <v>theater</v>
      </c>
      <c r="R897" t="str">
        <f t="shared" si="79"/>
        <v>plays</v>
      </c>
      <c r="S897" s="6">
        <f t="shared" si="80"/>
        <v>43134.25</v>
      </c>
      <c r="T897" s="6">
        <f t="shared" si="81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82"/>
        <v>774</v>
      </c>
      <c r="G898" t="s">
        <v>20</v>
      </c>
      <c r="H898">
        <v>1460</v>
      </c>
      <c r="I898">
        <f t="shared" si="8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78"/>
        <v>food</v>
      </c>
      <c r="R898" t="str">
        <f t="shared" si="79"/>
        <v>food trucks</v>
      </c>
      <c r="S898" s="6">
        <f t="shared" si="80"/>
        <v>40738.208333333336</v>
      </c>
      <c r="T898" s="6">
        <f t="shared" si="81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82"/>
        <v>28</v>
      </c>
      <c r="G899" t="s">
        <v>14</v>
      </c>
      <c r="H899">
        <v>27</v>
      </c>
      <c r="I899">
        <f t="shared" si="83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4" xml:space="preserve"> IFERROR(LEFT(P899, SEARCH("/", P899 &amp; "/") -1), P899)</f>
        <v>theater</v>
      </c>
      <c r="R899" t="str">
        <f t="shared" ref="R899:R962" si="85">IFERROR(MID(P899, SEARCH("/", P899 &amp; "/") + 1, LEN(P899)), "")</f>
        <v>plays</v>
      </c>
      <c r="S899" s="6">
        <f t="shared" ref="S899:S962" si="86">(((L899/60)/60)/24)+DATE(1970,1,1)</f>
        <v>43583.208333333328</v>
      </c>
      <c r="T899" s="6">
        <f t="shared" ref="T899:T962" si="87">(((M899/60)/60)/24)+DATE(1970,1,1)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88">ROUND((E900/D900)*100,0)</f>
        <v>52</v>
      </c>
      <c r="G900" t="s">
        <v>14</v>
      </c>
      <c r="H900">
        <v>1221</v>
      </c>
      <c r="I900">
        <f t="shared" ref="I900:I963" si="89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4"/>
        <v>film &amp; video</v>
      </c>
      <c r="R900" t="str">
        <f t="shared" si="85"/>
        <v>documentary</v>
      </c>
      <c r="S900" s="6">
        <f t="shared" si="86"/>
        <v>43815.25</v>
      </c>
      <c r="T900" s="6">
        <f t="shared" si="87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88"/>
        <v>407</v>
      </c>
      <c r="G901" t="s">
        <v>20</v>
      </c>
      <c r="H901">
        <v>123</v>
      </c>
      <c r="I901">
        <f t="shared" si="8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4"/>
        <v>music</v>
      </c>
      <c r="R901" t="str">
        <f t="shared" si="85"/>
        <v>jazz</v>
      </c>
      <c r="S901" s="6">
        <f t="shared" si="86"/>
        <v>41554.208333333336</v>
      </c>
      <c r="T901" s="6">
        <f t="shared" si="87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88"/>
        <v>2</v>
      </c>
      <c r="G902" t="s">
        <v>14</v>
      </c>
      <c r="H902">
        <v>1</v>
      </c>
      <c r="I902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4"/>
        <v>technology</v>
      </c>
      <c r="R902" t="str">
        <f t="shared" si="85"/>
        <v>web</v>
      </c>
      <c r="S902" s="6">
        <f t="shared" si="86"/>
        <v>41901.208333333336</v>
      </c>
      <c r="T902" s="6">
        <f t="shared" si="87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88"/>
        <v>156</v>
      </c>
      <c r="G903" t="s">
        <v>20</v>
      </c>
      <c r="H903">
        <v>159</v>
      </c>
      <c r="I903">
        <f t="shared" si="8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4"/>
        <v>music</v>
      </c>
      <c r="R903" t="str">
        <f t="shared" si="85"/>
        <v>rock</v>
      </c>
      <c r="S903" s="6">
        <f t="shared" si="86"/>
        <v>43298.208333333328</v>
      </c>
      <c r="T903" s="6">
        <f t="shared" si="87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88"/>
        <v>252</v>
      </c>
      <c r="G904" t="s">
        <v>20</v>
      </c>
      <c r="H904">
        <v>110</v>
      </c>
      <c r="I904">
        <f t="shared" si="8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4"/>
        <v>technology</v>
      </c>
      <c r="R904" t="str">
        <f t="shared" si="85"/>
        <v>web</v>
      </c>
      <c r="S904" s="6">
        <f t="shared" si="86"/>
        <v>42399.25</v>
      </c>
      <c r="T904" s="6">
        <f t="shared" si="87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88"/>
        <v>2</v>
      </c>
      <c r="G905" t="s">
        <v>47</v>
      </c>
      <c r="H905">
        <v>14</v>
      </c>
      <c r="I905">
        <f t="shared" si="8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4"/>
        <v>publishing</v>
      </c>
      <c r="R905" t="str">
        <f t="shared" si="85"/>
        <v>nonfiction</v>
      </c>
      <c r="S905" s="6">
        <f t="shared" si="86"/>
        <v>41034.208333333336</v>
      </c>
      <c r="T905" s="6">
        <f t="shared" si="87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88"/>
        <v>12</v>
      </c>
      <c r="G906" t="s">
        <v>14</v>
      </c>
      <c r="H906">
        <v>16</v>
      </c>
      <c r="I906">
        <f t="shared" si="8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4"/>
        <v>publishing</v>
      </c>
      <c r="R906" t="str">
        <f t="shared" si="85"/>
        <v>radio &amp; podcasts</v>
      </c>
      <c r="S906" s="6">
        <f t="shared" si="86"/>
        <v>41186.208333333336</v>
      </c>
      <c r="T906" s="6">
        <f t="shared" si="87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88"/>
        <v>164</v>
      </c>
      <c r="G907" t="s">
        <v>20</v>
      </c>
      <c r="H907">
        <v>236</v>
      </c>
      <c r="I907">
        <f t="shared" si="8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4"/>
        <v>theater</v>
      </c>
      <c r="R907" t="str">
        <f t="shared" si="85"/>
        <v>plays</v>
      </c>
      <c r="S907" s="6">
        <f t="shared" si="86"/>
        <v>41536.208333333336</v>
      </c>
      <c r="T907" s="6">
        <f t="shared" si="87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88"/>
        <v>163</v>
      </c>
      <c r="G908" t="s">
        <v>20</v>
      </c>
      <c r="H908">
        <v>191</v>
      </c>
      <c r="I908">
        <f t="shared" si="8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4"/>
        <v>film &amp; video</v>
      </c>
      <c r="R908" t="str">
        <f t="shared" si="85"/>
        <v>documentary</v>
      </c>
      <c r="S908" s="6">
        <f t="shared" si="86"/>
        <v>42868.208333333328</v>
      </c>
      <c r="T908" s="6">
        <f t="shared" si="87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88"/>
        <v>20</v>
      </c>
      <c r="G909" t="s">
        <v>14</v>
      </c>
      <c r="H909">
        <v>41</v>
      </c>
      <c r="I909">
        <f t="shared" si="8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4"/>
        <v>theater</v>
      </c>
      <c r="R909" t="str">
        <f t="shared" si="85"/>
        <v>plays</v>
      </c>
      <c r="S909" s="6">
        <f t="shared" si="86"/>
        <v>40660.208333333336</v>
      </c>
      <c r="T909" s="6">
        <f t="shared" si="87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88"/>
        <v>319</v>
      </c>
      <c r="G910" t="s">
        <v>20</v>
      </c>
      <c r="H910">
        <v>3934</v>
      </c>
      <c r="I910">
        <f t="shared" si="8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4"/>
        <v>games</v>
      </c>
      <c r="R910" t="str">
        <f t="shared" si="85"/>
        <v>video games</v>
      </c>
      <c r="S910" s="6">
        <f t="shared" si="86"/>
        <v>41031.208333333336</v>
      </c>
      <c r="T910" s="6">
        <f t="shared" si="87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88"/>
        <v>479</v>
      </c>
      <c r="G911" t="s">
        <v>20</v>
      </c>
      <c r="H911">
        <v>80</v>
      </c>
      <c r="I911">
        <f t="shared" si="8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4"/>
        <v>theater</v>
      </c>
      <c r="R911" t="str">
        <f t="shared" si="85"/>
        <v>plays</v>
      </c>
      <c r="S911" s="6">
        <f t="shared" si="86"/>
        <v>43255.208333333328</v>
      </c>
      <c r="T911" s="6">
        <f t="shared" si="87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88"/>
        <v>20</v>
      </c>
      <c r="G912" t="s">
        <v>74</v>
      </c>
      <c r="H912">
        <v>296</v>
      </c>
      <c r="I912">
        <f t="shared" si="8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4"/>
        <v>theater</v>
      </c>
      <c r="R912" t="str">
        <f t="shared" si="85"/>
        <v>plays</v>
      </c>
      <c r="S912" s="6">
        <f t="shared" si="86"/>
        <v>42026.25</v>
      </c>
      <c r="T912" s="6">
        <f t="shared" si="87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88"/>
        <v>199</v>
      </c>
      <c r="G913" t="s">
        <v>20</v>
      </c>
      <c r="H913">
        <v>462</v>
      </c>
      <c r="I913">
        <f t="shared" si="8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4"/>
        <v>technology</v>
      </c>
      <c r="R913" t="str">
        <f t="shared" si="85"/>
        <v>web</v>
      </c>
      <c r="S913" s="6">
        <f t="shared" si="86"/>
        <v>43717.208333333328</v>
      </c>
      <c r="T913" s="6">
        <f t="shared" si="87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88"/>
        <v>795</v>
      </c>
      <c r="G914" t="s">
        <v>20</v>
      </c>
      <c r="H914">
        <v>179</v>
      </c>
      <c r="I914">
        <f t="shared" si="8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4"/>
        <v>film &amp; video</v>
      </c>
      <c r="R914" t="str">
        <f t="shared" si="85"/>
        <v>drama</v>
      </c>
      <c r="S914" s="6">
        <f t="shared" si="86"/>
        <v>41157.208333333336</v>
      </c>
      <c r="T914" s="6">
        <f t="shared" si="87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88"/>
        <v>51</v>
      </c>
      <c r="G915" t="s">
        <v>14</v>
      </c>
      <c r="H915">
        <v>523</v>
      </c>
      <c r="I915">
        <f t="shared" si="8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4"/>
        <v>film &amp; video</v>
      </c>
      <c r="R915" t="str">
        <f t="shared" si="85"/>
        <v>drama</v>
      </c>
      <c r="S915" s="6">
        <f t="shared" si="86"/>
        <v>43597.208333333328</v>
      </c>
      <c r="T915" s="6">
        <f t="shared" si="87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88"/>
        <v>57</v>
      </c>
      <c r="G916" t="s">
        <v>14</v>
      </c>
      <c r="H916">
        <v>141</v>
      </c>
      <c r="I916">
        <f t="shared" si="8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4"/>
        <v>theater</v>
      </c>
      <c r="R916" t="str">
        <f t="shared" si="85"/>
        <v>plays</v>
      </c>
      <c r="S916" s="6">
        <f t="shared" si="86"/>
        <v>41490.208333333336</v>
      </c>
      <c r="T916" s="6">
        <f t="shared" si="87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88"/>
        <v>156</v>
      </c>
      <c r="G917" t="s">
        <v>20</v>
      </c>
      <c r="H917">
        <v>1866</v>
      </c>
      <c r="I917">
        <f t="shared" si="8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4"/>
        <v>film &amp; video</v>
      </c>
      <c r="R917" t="str">
        <f t="shared" si="85"/>
        <v>television</v>
      </c>
      <c r="S917" s="6">
        <f t="shared" si="86"/>
        <v>42976.208333333328</v>
      </c>
      <c r="T917" s="6">
        <f t="shared" si="87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88"/>
        <v>36</v>
      </c>
      <c r="G918" t="s">
        <v>14</v>
      </c>
      <c r="H918">
        <v>52</v>
      </c>
      <c r="I918">
        <f t="shared" si="8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4"/>
        <v>photography</v>
      </c>
      <c r="R918" t="str">
        <f t="shared" si="85"/>
        <v>photography books</v>
      </c>
      <c r="S918" s="6">
        <f t="shared" si="86"/>
        <v>41991.25</v>
      </c>
      <c r="T918" s="6">
        <f t="shared" si="87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88"/>
        <v>58</v>
      </c>
      <c r="G919" t="s">
        <v>47</v>
      </c>
      <c r="H919">
        <v>27</v>
      </c>
      <c r="I919">
        <f t="shared" si="8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4"/>
        <v>film &amp; video</v>
      </c>
      <c r="R919" t="str">
        <f t="shared" si="85"/>
        <v>shorts</v>
      </c>
      <c r="S919" s="6">
        <f t="shared" si="86"/>
        <v>40722.208333333336</v>
      </c>
      <c r="T919" s="6">
        <f t="shared" si="87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88"/>
        <v>237</v>
      </c>
      <c r="G920" t="s">
        <v>20</v>
      </c>
      <c r="H920">
        <v>156</v>
      </c>
      <c r="I920">
        <f t="shared" si="8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4"/>
        <v>publishing</v>
      </c>
      <c r="R920" t="str">
        <f t="shared" si="85"/>
        <v>radio &amp; podcasts</v>
      </c>
      <c r="S920" s="6">
        <f t="shared" si="86"/>
        <v>41117.208333333336</v>
      </c>
      <c r="T920" s="6">
        <f t="shared" si="87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88"/>
        <v>59</v>
      </c>
      <c r="G921" t="s">
        <v>14</v>
      </c>
      <c r="H921">
        <v>225</v>
      </c>
      <c r="I921">
        <f t="shared" si="8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4"/>
        <v>theater</v>
      </c>
      <c r="R921" t="str">
        <f t="shared" si="85"/>
        <v>plays</v>
      </c>
      <c r="S921" s="6">
        <f t="shared" si="86"/>
        <v>43022.208333333328</v>
      </c>
      <c r="T921" s="6">
        <f t="shared" si="87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88"/>
        <v>183</v>
      </c>
      <c r="G922" t="s">
        <v>20</v>
      </c>
      <c r="H922">
        <v>255</v>
      </c>
      <c r="I922">
        <f t="shared" si="8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4"/>
        <v>film &amp; video</v>
      </c>
      <c r="R922" t="str">
        <f t="shared" si="85"/>
        <v>animation</v>
      </c>
      <c r="S922" s="6">
        <f t="shared" si="86"/>
        <v>43503.25</v>
      </c>
      <c r="T922" s="6">
        <f t="shared" si="87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88"/>
        <v>1</v>
      </c>
      <c r="G923" t="s">
        <v>14</v>
      </c>
      <c r="H923">
        <v>38</v>
      </c>
      <c r="I923">
        <f t="shared" si="8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4"/>
        <v>technology</v>
      </c>
      <c r="R923" t="str">
        <f t="shared" si="85"/>
        <v>web</v>
      </c>
      <c r="S923" s="6">
        <f t="shared" si="86"/>
        <v>40951.25</v>
      </c>
      <c r="T923" s="6">
        <f t="shared" si="87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88"/>
        <v>176</v>
      </c>
      <c r="G924" t="s">
        <v>20</v>
      </c>
      <c r="H924">
        <v>2261</v>
      </c>
      <c r="I924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4"/>
        <v>music</v>
      </c>
      <c r="R924" t="str">
        <f t="shared" si="85"/>
        <v>world music</v>
      </c>
      <c r="S924" s="6">
        <f t="shared" si="86"/>
        <v>43443.25</v>
      </c>
      <c r="T924" s="6">
        <f t="shared" si="87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88"/>
        <v>238</v>
      </c>
      <c r="G925" t="s">
        <v>20</v>
      </c>
      <c r="H925">
        <v>40</v>
      </c>
      <c r="I92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4"/>
        <v>theater</v>
      </c>
      <c r="R925" t="str">
        <f t="shared" si="85"/>
        <v>plays</v>
      </c>
      <c r="S925" s="6">
        <f t="shared" si="86"/>
        <v>40373.208333333336</v>
      </c>
      <c r="T925" s="6">
        <f t="shared" si="87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88"/>
        <v>488</v>
      </c>
      <c r="G926" t="s">
        <v>20</v>
      </c>
      <c r="H926">
        <v>2289</v>
      </c>
      <c r="I926">
        <f t="shared" si="8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4"/>
        <v>theater</v>
      </c>
      <c r="R926" t="str">
        <f t="shared" si="85"/>
        <v>plays</v>
      </c>
      <c r="S926" s="6">
        <f t="shared" si="86"/>
        <v>43769.208333333328</v>
      </c>
      <c r="T926" s="6">
        <f t="shared" si="87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88"/>
        <v>224</v>
      </c>
      <c r="G927" t="s">
        <v>20</v>
      </c>
      <c r="H927">
        <v>65</v>
      </c>
      <c r="I927">
        <f t="shared" si="8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4"/>
        <v>theater</v>
      </c>
      <c r="R927" t="str">
        <f t="shared" si="85"/>
        <v>plays</v>
      </c>
      <c r="S927" s="6">
        <f t="shared" si="86"/>
        <v>43000.208333333328</v>
      </c>
      <c r="T927" s="6">
        <f t="shared" si="87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88"/>
        <v>18</v>
      </c>
      <c r="G928" t="s">
        <v>14</v>
      </c>
      <c r="H928">
        <v>15</v>
      </c>
      <c r="I928">
        <f t="shared" si="8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4"/>
        <v>food</v>
      </c>
      <c r="R928" t="str">
        <f t="shared" si="85"/>
        <v>food trucks</v>
      </c>
      <c r="S928" s="6">
        <f t="shared" si="86"/>
        <v>42502.208333333328</v>
      </c>
      <c r="T928" s="6">
        <f t="shared" si="87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88"/>
        <v>46</v>
      </c>
      <c r="G929" t="s">
        <v>14</v>
      </c>
      <c r="H929">
        <v>37</v>
      </c>
      <c r="I929">
        <f t="shared" si="8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4"/>
        <v>theater</v>
      </c>
      <c r="R929" t="str">
        <f t="shared" si="85"/>
        <v>plays</v>
      </c>
      <c r="S929" s="6">
        <f t="shared" si="86"/>
        <v>41102.208333333336</v>
      </c>
      <c r="T929" s="6">
        <f t="shared" si="87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88"/>
        <v>117</v>
      </c>
      <c r="G930" t="s">
        <v>20</v>
      </c>
      <c r="H930">
        <v>3777</v>
      </c>
      <c r="I930">
        <f t="shared" si="8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4"/>
        <v>technology</v>
      </c>
      <c r="R930" t="str">
        <f t="shared" si="85"/>
        <v>web</v>
      </c>
      <c r="S930" s="6">
        <f t="shared" si="86"/>
        <v>41637.25</v>
      </c>
      <c r="T930" s="6">
        <f t="shared" si="87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88"/>
        <v>217</v>
      </c>
      <c r="G931" t="s">
        <v>20</v>
      </c>
      <c r="H931">
        <v>184</v>
      </c>
      <c r="I931">
        <f t="shared" si="8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4"/>
        <v>theater</v>
      </c>
      <c r="R931" t="str">
        <f t="shared" si="85"/>
        <v>plays</v>
      </c>
      <c r="S931" s="6">
        <f t="shared" si="86"/>
        <v>42858.208333333328</v>
      </c>
      <c r="T931" s="6">
        <f t="shared" si="87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88"/>
        <v>112</v>
      </c>
      <c r="G932" t="s">
        <v>20</v>
      </c>
      <c r="H932">
        <v>85</v>
      </c>
      <c r="I932">
        <f t="shared" si="8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4"/>
        <v>theater</v>
      </c>
      <c r="R932" t="str">
        <f t="shared" si="85"/>
        <v>plays</v>
      </c>
      <c r="S932" s="6">
        <f t="shared" si="86"/>
        <v>42060.25</v>
      </c>
      <c r="T932" s="6">
        <f t="shared" si="87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88"/>
        <v>73</v>
      </c>
      <c r="G933" t="s">
        <v>14</v>
      </c>
      <c r="H933">
        <v>112</v>
      </c>
      <c r="I933">
        <f t="shared" si="8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4"/>
        <v>theater</v>
      </c>
      <c r="R933" t="str">
        <f t="shared" si="85"/>
        <v>plays</v>
      </c>
      <c r="S933" s="6">
        <f t="shared" si="86"/>
        <v>41818.208333333336</v>
      </c>
      <c r="T933" s="6">
        <f t="shared" si="87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88"/>
        <v>212</v>
      </c>
      <c r="G934" t="s">
        <v>20</v>
      </c>
      <c r="H934">
        <v>144</v>
      </c>
      <c r="I934">
        <f t="shared" si="8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4"/>
        <v>music</v>
      </c>
      <c r="R934" t="str">
        <f t="shared" si="85"/>
        <v>rock</v>
      </c>
      <c r="S934" s="6">
        <f t="shared" si="86"/>
        <v>41709.208333333336</v>
      </c>
      <c r="T934" s="6">
        <f t="shared" si="87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88"/>
        <v>240</v>
      </c>
      <c r="G935" t="s">
        <v>20</v>
      </c>
      <c r="H935">
        <v>1902</v>
      </c>
      <c r="I935">
        <f t="shared" si="8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4"/>
        <v>theater</v>
      </c>
      <c r="R935" t="str">
        <f t="shared" si="85"/>
        <v>plays</v>
      </c>
      <c r="S935" s="6">
        <f t="shared" si="86"/>
        <v>41372.208333333336</v>
      </c>
      <c r="T935" s="6">
        <f t="shared" si="87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88"/>
        <v>182</v>
      </c>
      <c r="G936" t="s">
        <v>20</v>
      </c>
      <c r="H936">
        <v>105</v>
      </c>
      <c r="I936">
        <f t="shared" si="8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4"/>
        <v>theater</v>
      </c>
      <c r="R936" t="str">
        <f t="shared" si="85"/>
        <v>plays</v>
      </c>
      <c r="S936" s="6">
        <f t="shared" si="86"/>
        <v>42422.25</v>
      </c>
      <c r="T936" s="6">
        <f t="shared" si="87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88"/>
        <v>164</v>
      </c>
      <c r="G937" t="s">
        <v>20</v>
      </c>
      <c r="H937">
        <v>132</v>
      </c>
      <c r="I937">
        <f t="shared" si="8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4"/>
        <v>theater</v>
      </c>
      <c r="R937" t="str">
        <f t="shared" si="85"/>
        <v>plays</v>
      </c>
      <c r="S937" s="6">
        <f t="shared" si="86"/>
        <v>42209.208333333328</v>
      </c>
      <c r="T937" s="6">
        <f t="shared" si="87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88"/>
        <v>2</v>
      </c>
      <c r="G938" t="s">
        <v>14</v>
      </c>
      <c r="H938">
        <v>21</v>
      </c>
      <c r="I938">
        <f t="shared" si="8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4"/>
        <v>theater</v>
      </c>
      <c r="R938" t="str">
        <f t="shared" si="85"/>
        <v>plays</v>
      </c>
      <c r="S938" s="6">
        <f t="shared" si="86"/>
        <v>43668.208333333328</v>
      </c>
      <c r="T938" s="6">
        <f t="shared" si="87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88"/>
        <v>50</v>
      </c>
      <c r="G939" t="s">
        <v>74</v>
      </c>
      <c r="H939">
        <v>976</v>
      </c>
      <c r="I939">
        <f t="shared" si="8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4"/>
        <v>film &amp; video</v>
      </c>
      <c r="R939" t="str">
        <f t="shared" si="85"/>
        <v>documentary</v>
      </c>
      <c r="S939" s="6">
        <f t="shared" si="86"/>
        <v>42334.25</v>
      </c>
      <c r="T939" s="6">
        <f t="shared" si="87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88"/>
        <v>110</v>
      </c>
      <c r="G940" t="s">
        <v>20</v>
      </c>
      <c r="H940">
        <v>96</v>
      </c>
      <c r="I940">
        <f t="shared" si="8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4"/>
        <v>publishing</v>
      </c>
      <c r="R940" t="str">
        <f t="shared" si="85"/>
        <v>fiction</v>
      </c>
      <c r="S940" s="6">
        <f t="shared" si="86"/>
        <v>43263.208333333328</v>
      </c>
      <c r="T940" s="6">
        <f t="shared" si="87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88"/>
        <v>49</v>
      </c>
      <c r="G941" t="s">
        <v>14</v>
      </c>
      <c r="H941">
        <v>67</v>
      </c>
      <c r="I941">
        <f t="shared" si="8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4"/>
        <v>games</v>
      </c>
      <c r="R941" t="str">
        <f t="shared" si="85"/>
        <v>video games</v>
      </c>
      <c r="S941" s="6">
        <f t="shared" si="86"/>
        <v>40670.208333333336</v>
      </c>
      <c r="T941" s="6">
        <f t="shared" si="87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88"/>
        <v>62</v>
      </c>
      <c r="G942" t="s">
        <v>47</v>
      </c>
      <c r="H942">
        <v>66</v>
      </c>
      <c r="I942">
        <f t="shared" si="8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4"/>
        <v>technology</v>
      </c>
      <c r="R942" t="str">
        <f t="shared" si="85"/>
        <v>web</v>
      </c>
      <c r="S942" s="6">
        <f t="shared" si="86"/>
        <v>41244.25</v>
      </c>
      <c r="T942" s="6">
        <f t="shared" si="87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88"/>
        <v>13</v>
      </c>
      <c r="G943" t="s">
        <v>14</v>
      </c>
      <c r="H943">
        <v>78</v>
      </c>
      <c r="I943">
        <f t="shared" si="8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4"/>
        <v>theater</v>
      </c>
      <c r="R943" t="str">
        <f t="shared" si="85"/>
        <v>plays</v>
      </c>
      <c r="S943" s="6">
        <f t="shared" si="86"/>
        <v>40552.25</v>
      </c>
      <c r="T943" s="6">
        <f t="shared" si="87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88"/>
        <v>65</v>
      </c>
      <c r="G944" t="s">
        <v>14</v>
      </c>
      <c r="H944">
        <v>67</v>
      </c>
      <c r="I944">
        <f t="shared" si="8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4"/>
        <v>theater</v>
      </c>
      <c r="R944" t="str">
        <f t="shared" si="85"/>
        <v>plays</v>
      </c>
      <c r="S944" s="6">
        <f t="shared" si="86"/>
        <v>40568.25</v>
      </c>
      <c r="T944" s="6">
        <f t="shared" si="87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88"/>
        <v>160</v>
      </c>
      <c r="G945" t="s">
        <v>20</v>
      </c>
      <c r="H945">
        <v>114</v>
      </c>
      <c r="I945">
        <f t="shared" si="8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4"/>
        <v>food</v>
      </c>
      <c r="R945" t="str">
        <f t="shared" si="85"/>
        <v>food trucks</v>
      </c>
      <c r="S945" s="6">
        <f t="shared" si="86"/>
        <v>41906.208333333336</v>
      </c>
      <c r="T945" s="6">
        <f t="shared" si="87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88"/>
        <v>81</v>
      </c>
      <c r="G946" t="s">
        <v>14</v>
      </c>
      <c r="H946">
        <v>263</v>
      </c>
      <c r="I946">
        <f t="shared" si="8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4"/>
        <v>photography</v>
      </c>
      <c r="R946" t="str">
        <f t="shared" si="85"/>
        <v>photography books</v>
      </c>
      <c r="S946" s="6">
        <f t="shared" si="86"/>
        <v>42776.25</v>
      </c>
      <c r="T946" s="6">
        <f t="shared" si="87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88"/>
        <v>32</v>
      </c>
      <c r="G947" t="s">
        <v>14</v>
      </c>
      <c r="H947">
        <v>1691</v>
      </c>
      <c r="I947">
        <f t="shared" si="8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4"/>
        <v>photography</v>
      </c>
      <c r="R947" t="str">
        <f t="shared" si="85"/>
        <v>photography books</v>
      </c>
      <c r="S947" s="6">
        <f t="shared" si="86"/>
        <v>41004.208333333336</v>
      </c>
      <c r="T947" s="6">
        <f t="shared" si="87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88"/>
        <v>10</v>
      </c>
      <c r="G948" t="s">
        <v>14</v>
      </c>
      <c r="H948">
        <v>181</v>
      </c>
      <c r="I948">
        <f t="shared" si="8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4"/>
        <v>theater</v>
      </c>
      <c r="R948" t="str">
        <f t="shared" si="85"/>
        <v>plays</v>
      </c>
      <c r="S948" s="6">
        <f t="shared" si="86"/>
        <v>40710.208333333336</v>
      </c>
      <c r="T948" s="6">
        <f t="shared" si="87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88"/>
        <v>27</v>
      </c>
      <c r="G949" t="s">
        <v>14</v>
      </c>
      <c r="H949">
        <v>13</v>
      </c>
      <c r="I949">
        <f t="shared" si="8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4"/>
        <v>theater</v>
      </c>
      <c r="R949" t="str">
        <f t="shared" si="85"/>
        <v>plays</v>
      </c>
      <c r="S949" s="6">
        <f t="shared" si="86"/>
        <v>41908.208333333336</v>
      </c>
      <c r="T949" s="6">
        <f t="shared" si="87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88"/>
        <v>63</v>
      </c>
      <c r="G950" t="s">
        <v>74</v>
      </c>
      <c r="H950">
        <v>160</v>
      </c>
      <c r="I950">
        <f t="shared" si="8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4"/>
        <v>film &amp; video</v>
      </c>
      <c r="R950" t="str">
        <f t="shared" si="85"/>
        <v>documentary</v>
      </c>
      <c r="S950" s="6">
        <f t="shared" si="86"/>
        <v>41985.25</v>
      </c>
      <c r="T950" s="6">
        <f t="shared" si="87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88"/>
        <v>161</v>
      </c>
      <c r="G951" t="s">
        <v>20</v>
      </c>
      <c r="H951">
        <v>203</v>
      </c>
      <c r="I951">
        <f t="shared" si="8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4"/>
        <v>technology</v>
      </c>
      <c r="R951" t="str">
        <f t="shared" si="85"/>
        <v>web</v>
      </c>
      <c r="S951" s="6">
        <f t="shared" si="86"/>
        <v>42112.208333333328</v>
      </c>
      <c r="T951" s="6">
        <f t="shared" si="87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88"/>
        <v>5</v>
      </c>
      <c r="G952" t="s">
        <v>14</v>
      </c>
      <c r="H952">
        <v>1</v>
      </c>
      <c r="I952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4"/>
        <v>theater</v>
      </c>
      <c r="R952" t="str">
        <f t="shared" si="85"/>
        <v>plays</v>
      </c>
      <c r="S952" s="6">
        <f t="shared" si="86"/>
        <v>43571.208333333328</v>
      </c>
      <c r="T952" s="6">
        <f t="shared" si="87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88"/>
        <v>1097</v>
      </c>
      <c r="G953" t="s">
        <v>20</v>
      </c>
      <c r="H953">
        <v>1559</v>
      </c>
      <c r="I953">
        <f t="shared" si="8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4"/>
        <v>music</v>
      </c>
      <c r="R953" t="str">
        <f t="shared" si="85"/>
        <v>rock</v>
      </c>
      <c r="S953" s="6">
        <f t="shared" si="86"/>
        <v>42730.25</v>
      </c>
      <c r="T953" s="6">
        <f t="shared" si="87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88"/>
        <v>70</v>
      </c>
      <c r="G954" t="s">
        <v>74</v>
      </c>
      <c r="H954">
        <v>2266</v>
      </c>
      <c r="I954">
        <f t="shared" si="8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4"/>
        <v>film &amp; video</v>
      </c>
      <c r="R954" t="str">
        <f t="shared" si="85"/>
        <v>documentary</v>
      </c>
      <c r="S954" s="6">
        <f t="shared" si="86"/>
        <v>42591.208333333328</v>
      </c>
      <c r="T954" s="6">
        <f t="shared" si="87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88"/>
        <v>60</v>
      </c>
      <c r="G955" t="s">
        <v>14</v>
      </c>
      <c r="H955">
        <v>21</v>
      </c>
      <c r="I955">
        <f t="shared" si="8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4"/>
        <v>film &amp; video</v>
      </c>
      <c r="R955" t="str">
        <f t="shared" si="85"/>
        <v>science fiction</v>
      </c>
      <c r="S955" s="6">
        <f t="shared" si="86"/>
        <v>42358.25</v>
      </c>
      <c r="T955" s="6">
        <f t="shared" si="87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88"/>
        <v>367</v>
      </c>
      <c r="G956" t="s">
        <v>20</v>
      </c>
      <c r="H956">
        <v>1548</v>
      </c>
      <c r="I956">
        <f t="shared" si="8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4"/>
        <v>technology</v>
      </c>
      <c r="R956" t="str">
        <f t="shared" si="85"/>
        <v>web</v>
      </c>
      <c r="S956" s="6">
        <f t="shared" si="86"/>
        <v>41174.208333333336</v>
      </c>
      <c r="T956" s="6">
        <f t="shared" si="87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88"/>
        <v>1109</v>
      </c>
      <c r="G957" t="s">
        <v>20</v>
      </c>
      <c r="H957">
        <v>80</v>
      </c>
      <c r="I957">
        <f t="shared" si="8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4"/>
        <v>theater</v>
      </c>
      <c r="R957" t="str">
        <f t="shared" si="85"/>
        <v>plays</v>
      </c>
      <c r="S957" s="6">
        <f t="shared" si="86"/>
        <v>41238.25</v>
      </c>
      <c r="T957" s="6">
        <f t="shared" si="87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88"/>
        <v>19</v>
      </c>
      <c r="G958" t="s">
        <v>14</v>
      </c>
      <c r="H958">
        <v>830</v>
      </c>
      <c r="I958">
        <f t="shared" si="8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4"/>
        <v>film &amp; video</v>
      </c>
      <c r="R958" t="str">
        <f t="shared" si="85"/>
        <v>science fiction</v>
      </c>
      <c r="S958" s="6">
        <f t="shared" si="86"/>
        <v>42360.25</v>
      </c>
      <c r="T958" s="6">
        <f t="shared" si="87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88"/>
        <v>127</v>
      </c>
      <c r="G959" t="s">
        <v>20</v>
      </c>
      <c r="H959">
        <v>131</v>
      </c>
      <c r="I959">
        <f t="shared" si="8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4"/>
        <v>theater</v>
      </c>
      <c r="R959" t="str">
        <f t="shared" si="85"/>
        <v>plays</v>
      </c>
      <c r="S959" s="6">
        <f t="shared" si="86"/>
        <v>40955.25</v>
      </c>
      <c r="T959" s="6">
        <f t="shared" si="87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88"/>
        <v>735</v>
      </c>
      <c r="G960" t="s">
        <v>20</v>
      </c>
      <c r="H960">
        <v>112</v>
      </c>
      <c r="I960">
        <f t="shared" si="8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4"/>
        <v>film &amp; video</v>
      </c>
      <c r="R960" t="str">
        <f t="shared" si="85"/>
        <v>animation</v>
      </c>
      <c r="S960" s="6">
        <f t="shared" si="86"/>
        <v>40350.208333333336</v>
      </c>
      <c r="T960" s="6">
        <f t="shared" si="87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88"/>
        <v>5</v>
      </c>
      <c r="G961" t="s">
        <v>14</v>
      </c>
      <c r="H961">
        <v>130</v>
      </c>
      <c r="I961">
        <f t="shared" si="8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4"/>
        <v>publishing</v>
      </c>
      <c r="R961" t="str">
        <f t="shared" si="85"/>
        <v>translations</v>
      </c>
      <c r="S961" s="6">
        <f t="shared" si="86"/>
        <v>40357.208333333336</v>
      </c>
      <c r="T961" s="6">
        <f t="shared" si="87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88"/>
        <v>85</v>
      </c>
      <c r="G962" t="s">
        <v>14</v>
      </c>
      <c r="H962">
        <v>55</v>
      </c>
      <c r="I962">
        <f t="shared" si="8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4"/>
        <v>technology</v>
      </c>
      <c r="R962" t="str">
        <f t="shared" si="85"/>
        <v>web</v>
      </c>
      <c r="S962" s="6">
        <f t="shared" si="86"/>
        <v>42408.25</v>
      </c>
      <c r="T962" s="6">
        <f t="shared" si="87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88"/>
        <v>119</v>
      </c>
      <c r="G963" t="s">
        <v>20</v>
      </c>
      <c r="H963">
        <v>155</v>
      </c>
      <c r="I963">
        <f t="shared" si="89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0" xml:space="preserve"> IFERROR(LEFT(P963, SEARCH("/", P963 &amp; "/") -1), P963)</f>
        <v>publishing</v>
      </c>
      <c r="R963" t="str">
        <f t="shared" ref="R963:R1001" si="91">IFERROR(MID(P963, SEARCH("/", P963 &amp; "/") + 1, LEN(P963)), "")</f>
        <v>translations</v>
      </c>
      <c r="S963" s="6">
        <f t="shared" ref="S963:S1001" si="92">(((L963/60)/60)/24)+DATE(1970,1,1)</f>
        <v>40591.25</v>
      </c>
      <c r="T963" s="6">
        <f t="shared" ref="T963:T1001" si="93">(((M963/60)/60)/24)+DATE(1970,1,1)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94">ROUND((E964/D964)*100,0)</f>
        <v>296</v>
      </c>
      <c r="G964" t="s">
        <v>20</v>
      </c>
      <c r="H964">
        <v>266</v>
      </c>
      <c r="I964">
        <f t="shared" ref="I964:I1001" si="95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0"/>
        <v>food</v>
      </c>
      <c r="R964" t="str">
        <f t="shared" si="91"/>
        <v>food trucks</v>
      </c>
      <c r="S964" s="6">
        <f t="shared" si="92"/>
        <v>41592.25</v>
      </c>
      <c r="T964" s="6">
        <f t="shared" si="93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94"/>
        <v>85</v>
      </c>
      <c r="G965" t="s">
        <v>14</v>
      </c>
      <c r="H965">
        <v>114</v>
      </c>
      <c r="I965">
        <f t="shared" si="95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0"/>
        <v>photography</v>
      </c>
      <c r="R965" t="str">
        <f t="shared" si="91"/>
        <v>photography books</v>
      </c>
      <c r="S965" s="6">
        <f t="shared" si="92"/>
        <v>40607.25</v>
      </c>
      <c r="T965" s="6">
        <f t="shared" si="93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94"/>
        <v>356</v>
      </c>
      <c r="G966" t="s">
        <v>20</v>
      </c>
      <c r="H966">
        <v>155</v>
      </c>
      <c r="I966">
        <f t="shared" si="95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0"/>
        <v>theater</v>
      </c>
      <c r="R966" t="str">
        <f t="shared" si="91"/>
        <v>plays</v>
      </c>
      <c r="S966" s="6">
        <f t="shared" si="92"/>
        <v>42135.208333333328</v>
      </c>
      <c r="T966" s="6">
        <f t="shared" si="93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94"/>
        <v>386</v>
      </c>
      <c r="G967" t="s">
        <v>20</v>
      </c>
      <c r="H967">
        <v>207</v>
      </c>
      <c r="I967">
        <f t="shared" si="95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0"/>
        <v>music</v>
      </c>
      <c r="R967" t="str">
        <f t="shared" si="91"/>
        <v>rock</v>
      </c>
      <c r="S967" s="6">
        <f t="shared" si="92"/>
        <v>40203.25</v>
      </c>
      <c r="T967" s="6">
        <f t="shared" si="93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94"/>
        <v>792</v>
      </c>
      <c r="G968" t="s">
        <v>20</v>
      </c>
      <c r="H968">
        <v>245</v>
      </c>
      <c r="I968">
        <f t="shared" si="95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0"/>
        <v>theater</v>
      </c>
      <c r="R968" t="str">
        <f t="shared" si="91"/>
        <v>plays</v>
      </c>
      <c r="S968" s="6">
        <f t="shared" si="92"/>
        <v>42901.208333333328</v>
      </c>
      <c r="T968" s="6">
        <f t="shared" si="93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94"/>
        <v>137</v>
      </c>
      <c r="G969" t="s">
        <v>20</v>
      </c>
      <c r="H969">
        <v>1573</v>
      </c>
      <c r="I969">
        <f t="shared" si="95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0"/>
        <v>music</v>
      </c>
      <c r="R969" t="str">
        <f t="shared" si="91"/>
        <v>world music</v>
      </c>
      <c r="S969" s="6">
        <f t="shared" si="92"/>
        <v>41005.208333333336</v>
      </c>
      <c r="T969" s="6">
        <f t="shared" si="93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94"/>
        <v>338</v>
      </c>
      <c r="G970" t="s">
        <v>20</v>
      </c>
      <c r="H970">
        <v>114</v>
      </c>
      <c r="I970">
        <f t="shared" si="95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0"/>
        <v>food</v>
      </c>
      <c r="R970" t="str">
        <f t="shared" si="91"/>
        <v>food trucks</v>
      </c>
      <c r="S970" s="6">
        <f t="shared" si="92"/>
        <v>40544.25</v>
      </c>
      <c r="T970" s="6">
        <f t="shared" si="93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94"/>
        <v>108</v>
      </c>
      <c r="G971" t="s">
        <v>20</v>
      </c>
      <c r="H971">
        <v>93</v>
      </c>
      <c r="I971">
        <f t="shared" si="95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0"/>
        <v>theater</v>
      </c>
      <c r="R971" t="str">
        <f t="shared" si="91"/>
        <v>plays</v>
      </c>
      <c r="S971" s="6">
        <f t="shared" si="92"/>
        <v>43821.25</v>
      </c>
      <c r="T971" s="6">
        <f t="shared" si="93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94"/>
        <v>61</v>
      </c>
      <c r="G972" t="s">
        <v>14</v>
      </c>
      <c r="H972">
        <v>594</v>
      </c>
      <c r="I972">
        <f t="shared" si="95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0"/>
        <v>theater</v>
      </c>
      <c r="R972" t="str">
        <f t="shared" si="91"/>
        <v>plays</v>
      </c>
      <c r="S972" s="6">
        <f t="shared" si="92"/>
        <v>40672.208333333336</v>
      </c>
      <c r="T972" s="6">
        <f t="shared" si="93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94"/>
        <v>28</v>
      </c>
      <c r="G973" t="s">
        <v>14</v>
      </c>
      <c r="H973">
        <v>24</v>
      </c>
      <c r="I973">
        <f t="shared" si="95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0"/>
        <v>film &amp; video</v>
      </c>
      <c r="R973" t="str">
        <f t="shared" si="91"/>
        <v>television</v>
      </c>
      <c r="S973" s="6">
        <f t="shared" si="92"/>
        <v>41555.208333333336</v>
      </c>
      <c r="T973" s="6">
        <f t="shared" si="93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94"/>
        <v>228</v>
      </c>
      <c r="G974" t="s">
        <v>20</v>
      </c>
      <c r="H974">
        <v>1681</v>
      </c>
      <c r="I974">
        <f t="shared" si="95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0"/>
        <v>technology</v>
      </c>
      <c r="R974" t="str">
        <f t="shared" si="91"/>
        <v>web</v>
      </c>
      <c r="S974" s="6">
        <f t="shared" si="92"/>
        <v>41792.208333333336</v>
      </c>
      <c r="T974" s="6">
        <f t="shared" si="93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94"/>
        <v>22</v>
      </c>
      <c r="G975" t="s">
        <v>14</v>
      </c>
      <c r="H975">
        <v>252</v>
      </c>
      <c r="I975">
        <f t="shared" si="95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0"/>
        <v>theater</v>
      </c>
      <c r="R975" t="str">
        <f t="shared" si="91"/>
        <v>plays</v>
      </c>
      <c r="S975" s="6">
        <f t="shared" si="92"/>
        <v>40522.25</v>
      </c>
      <c r="T975" s="6">
        <f t="shared" si="93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94"/>
        <v>374</v>
      </c>
      <c r="G976" t="s">
        <v>20</v>
      </c>
      <c r="H976">
        <v>32</v>
      </c>
      <c r="I976">
        <f t="shared" si="95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0"/>
        <v>music</v>
      </c>
      <c r="R976" t="str">
        <f t="shared" si="91"/>
        <v>indie rock</v>
      </c>
      <c r="S976" s="6">
        <f t="shared" si="92"/>
        <v>41412.208333333336</v>
      </c>
      <c r="T976" s="6">
        <f t="shared" si="93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94"/>
        <v>155</v>
      </c>
      <c r="G977" t="s">
        <v>20</v>
      </c>
      <c r="H977">
        <v>135</v>
      </c>
      <c r="I977">
        <f t="shared" si="95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0"/>
        <v>theater</v>
      </c>
      <c r="R977" t="str">
        <f t="shared" si="91"/>
        <v>plays</v>
      </c>
      <c r="S977" s="6">
        <f t="shared" si="92"/>
        <v>42337.25</v>
      </c>
      <c r="T977" s="6">
        <f t="shared" si="93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94"/>
        <v>322</v>
      </c>
      <c r="G978" t="s">
        <v>20</v>
      </c>
      <c r="H978">
        <v>140</v>
      </c>
      <c r="I978">
        <f t="shared" si="95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0"/>
        <v>theater</v>
      </c>
      <c r="R978" t="str">
        <f t="shared" si="91"/>
        <v>plays</v>
      </c>
      <c r="S978" s="6">
        <f t="shared" si="92"/>
        <v>40571.25</v>
      </c>
      <c r="T978" s="6">
        <f t="shared" si="93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94"/>
        <v>74</v>
      </c>
      <c r="G979" t="s">
        <v>14</v>
      </c>
      <c r="H979">
        <v>67</v>
      </c>
      <c r="I979">
        <f t="shared" si="95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0"/>
        <v>food</v>
      </c>
      <c r="R979" t="str">
        <f t="shared" si="91"/>
        <v>food trucks</v>
      </c>
      <c r="S979" s="6">
        <f t="shared" si="92"/>
        <v>43138.25</v>
      </c>
      <c r="T979" s="6">
        <f t="shared" si="93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94"/>
        <v>864</v>
      </c>
      <c r="G980" t="s">
        <v>20</v>
      </c>
      <c r="H980">
        <v>92</v>
      </c>
      <c r="I980">
        <f t="shared" si="95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0"/>
        <v>games</v>
      </c>
      <c r="R980" t="str">
        <f t="shared" si="91"/>
        <v>video games</v>
      </c>
      <c r="S980" s="6">
        <f t="shared" si="92"/>
        <v>42686.25</v>
      </c>
      <c r="T980" s="6">
        <f t="shared" si="93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94"/>
        <v>143</v>
      </c>
      <c r="G981" t="s">
        <v>20</v>
      </c>
      <c r="H981">
        <v>1015</v>
      </c>
      <c r="I981">
        <f t="shared" si="95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0"/>
        <v>theater</v>
      </c>
      <c r="R981" t="str">
        <f t="shared" si="91"/>
        <v>plays</v>
      </c>
      <c r="S981" s="6">
        <f t="shared" si="92"/>
        <v>42078.208333333328</v>
      </c>
      <c r="T981" s="6">
        <f t="shared" si="93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94"/>
        <v>40</v>
      </c>
      <c r="G982" t="s">
        <v>14</v>
      </c>
      <c r="H982">
        <v>742</v>
      </c>
      <c r="I982">
        <f t="shared" si="95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0"/>
        <v>publishing</v>
      </c>
      <c r="R982" t="str">
        <f t="shared" si="91"/>
        <v>nonfiction</v>
      </c>
      <c r="S982" s="6">
        <f t="shared" si="92"/>
        <v>42307.208333333328</v>
      </c>
      <c r="T982" s="6">
        <f t="shared" si="93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94"/>
        <v>178</v>
      </c>
      <c r="G983" t="s">
        <v>20</v>
      </c>
      <c r="H983">
        <v>323</v>
      </c>
      <c r="I983">
        <f t="shared" si="95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0"/>
        <v>technology</v>
      </c>
      <c r="R983" t="str">
        <f t="shared" si="91"/>
        <v>web</v>
      </c>
      <c r="S983" s="6">
        <f t="shared" si="92"/>
        <v>43094.25</v>
      </c>
      <c r="T983" s="6">
        <f t="shared" si="93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94"/>
        <v>85</v>
      </c>
      <c r="G984" t="s">
        <v>14</v>
      </c>
      <c r="H984">
        <v>75</v>
      </c>
      <c r="I984">
        <f t="shared" si="95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0"/>
        <v>film &amp; video</v>
      </c>
      <c r="R984" t="str">
        <f t="shared" si="91"/>
        <v>documentary</v>
      </c>
      <c r="S984" s="6">
        <f t="shared" si="92"/>
        <v>40743.208333333336</v>
      </c>
      <c r="T984" s="6">
        <f t="shared" si="93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94"/>
        <v>146</v>
      </c>
      <c r="G985" t="s">
        <v>20</v>
      </c>
      <c r="H985">
        <v>2326</v>
      </c>
      <c r="I985">
        <f t="shared" si="95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0"/>
        <v>film &amp; video</v>
      </c>
      <c r="R985" t="str">
        <f t="shared" si="91"/>
        <v>documentary</v>
      </c>
      <c r="S985" s="6">
        <f t="shared" si="92"/>
        <v>43681.208333333328</v>
      </c>
      <c r="T985" s="6">
        <f t="shared" si="93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94"/>
        <v>152</v>
      </c>
      <c r="G986" t="s">
        <v>20</v>
      </c>
      <c r="H986">
        <v>381</v>
      </c>
      <c r="I986">
        <f t="shared" si="95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0"/>
        <v>theater</v>
      </c>
      <c r="R986" t="str">
        <f t="shared" si="91"/>
        <v>plays</v>
      </c>
      <c r="S986" s="6">
        <f t="shared" si="92"/>
        <v>43716.208333333328</v>
      </c>
      <c r="T986" s="6">
        <f t="shared" si="93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94"/>
        <v>67</v>
      </c>
      <c r="G987" t="s">
        <v>14</v>
      </c>
      <c r="H987">
        <v>4405</v>
      </c>
      <c r="I987">
        <f t="shared" si="95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0"/>
        <v>music</v>
      </c>
      <c r="R987" t="str">
        <f t="shared" si="91"/>
        <v>rock</v>
      </c>
      <c r="S987" s="6">
        <f t="shared" si="92"/>
        <v>41614.25</v>
      </c>
      <c r="T987" s="6">
        <f t="shared" si="93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94"/>
        <v>40</v>
      </c>
      <c r="G988" t="s">
        <v>14</v>
      </c>
      <c r="H988">
        <v>92</v>
      </c>
      <c r="I988">
        <f t="shared" si="95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0"/>
        <v>music</v>
      </c>
      <c r="R988" t="str">
        <f t="shared" si="91"/>
        <v>rock</v>
      </c>
      <c r="S988" s="6">
        <f t="shared" si="92"/>
        <v>40638.208333333336</v>
      </c>
      <c r="T988" s="6">
        <f t="shared" si="93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94"/>
        <v>217</v>
      </c>
      <c r="G989" t="s">
        <v>20</v>
      </c>
      <c r="H989">
        <v>480</v>
      </c>
      <c r="I989">
        <f t="shared" si="95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0"/>
        <v>film &amp; video</v>
      </c>
      <c r="R989" t="str">
        <f t="shared" si="91"/>
        <v>documentary</v>
      </c>
      <c r="S989" s="6">
        <f t="shared" si="92"/>
        <v>42852.208333333328</v>
      </c>
      <c r="T989" s="6">
        <f t="shared" si="93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94"/>
        <v>52</v>
      </c>
      <c r="G990" t="s">
        <v>14</v>
      </c>
      <c r="H990">
        <v>64</v>
      </c>
      <c r="I990">
        <f t="shared" si="95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0"/>
        <v>publishing</v>
      </c>
      <c r="R990" t="str">
        <f t="shared" si="91"/>
        <v>radio &amp; podcasts</v>
      </c>
      <c r="S990" s="6">
        <f t="shared" si="92"/>
        <v>42686.25</v>
      </c>
      <c r="T990" s="6">
        <f t="shared" si="93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94"/>
        <v>500</v>
      </c>
      <c r="G991" t="s">
        <v>20</v>
      </c>
      <c r="H991">
        <v>226</v>
      </c>
      <c r="I991">
        <f t="shared" si="95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0"/>
        <v>publishing</v>
      </c>
      <c r="R991" t="str">
        <f t="shared" si="91"/>
        <v>translations</v>
      </c>
      <c r="S991" s="6">
        <f t="shared" si="92"/>
        <v>43571.208333333328</v>
      </c>
      <c r="T991" s="6">
        <f t="shared" si="93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94"/>
        <v>88</v>
      </c>
      <c r="G992" t="s">
        <v>14</v>
      </c>
      <c r="H992">
        <v>64</v>
      </c>
      <c r="I992">
        <f t="shared" si="95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0"/>
        <v>film &amp; video</v>
      </c>
      <c r="R992" t="str">
        <f t="shared" si="91"/>
        <v>drama</v>
      </c>
      <c r="S992" s="6">
        <f t="shared" si="92"/>
        <v>42432.25</v>
      </c>
      <c r="T992" s="6">
        <f t="shared" si="93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94"/>
        <v>113</v>
      </c>
      <c r="G993" t="s">
        <v>20</v>
      </c>
      <c r="H993">
        <v>241</v>
      </c>
      <c r="I993">
        <f t="shared" si="95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0"/>
        <v>music</v>
      </c>
      <c r="R993" t="str">
        <f t="shared" si="91"/>
        <v>rock</v>
      </c>
      <c r="S993" s="6">
        <f t="shared" si="92"/>
        <v>41907.208333333336</v>
      </c>
      <c r="T993" s="6">
        <f t="shared" si="93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94"/>
        <v>427</v>
      </c>
      <c r="G994" t="s">
        <v>20</v>
      </c>
      <c r="H994">
        <v>132</v>
      </c>
      <c r="I994">
        <f t="shared" si="95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0"/>
        <v>film &amp; video</v>
      </c>
      <c r="R994" t="str">
        <f t="shared" si="91"/>
        <v>drama</v>
      </c>
      <c r="S994" s="6">
        <f t="shared" si="92"/>
        <v>43227.208333333328</v>
      </c>
      <c r="T994" s="6">
        <f t="shared" si="93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94"/>
        <v>78</v>
      </c>
      <c r="G995" t="s">
        <v>74</v>
      </c>
      <c r="H995">
        <v>75</v>
      </c>
      <c r="I99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0"/>
        <v>photography</v>
      </c>
      <c r="R995" t="str">
        <f t="shared" si="91"/>
        <v>photography books</v>
      </c>
      <c r="S995" s="6">
        <f t="shared" si="92"/>
        <v>42362.25</v>
      </c>
      <c r="T995" s="6">
        <f t="shared" si="93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94"/>
        <v>52</v>
      </c>
      <c r="G996" t="s">
        <v>14</v>
      </c>
      <c r="H996">
        <v>842</v>
      </c>
      <c r="I996">
        <f t="shared" si="95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0"/>
        <v>publishing</v>
      </c>
      <c r="R996" t="str">
        <f t="shared" si="91"/>
        <v>translations</v>
      </c>
      <c r="S996" s="6">
        <f t="shared" si="92"/>
        <v>41929.208333333336</v>
      </c>
      <c r="T996" s="6">
        <f t="shared" si="93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94"/>
        <v>157</v>
      </c>
      <c r="G997" t="s">
        <v>20</v>
      </c>
      <c r="H997">
        <v>2043</v>
      </c>
      <c r="I997">
        <f t="shared" si="95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0"/>
        <v>food</v>
      </c>
      <c r="R997" t="str">
        <f t="shared" si="91"/>
        <v>food trucks</v>
      </c>
      <c r="S997" s="6">
        <f t="shared" si="92"/>
        <v>43408.208333333328</v>
      </c>
      <c r="T997" s="6">
        <f t="shared" si="93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94"/>
        <v>73</v>
      </c>
      <c r="G998" t="s">
        <v>14</v>
      </c>
      <c r="H998">
        <v>112</v>
      </c>
      <c r="I998">
        <f t="shared" si="95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0"/>
        <v>theater</v>
      </c>
      <c r="R998" t="str">
        <f t="shared" si="91"/>
        <v>plays</v>
      </c>
      <c r="S998" s="6">
        <f t="shared" si="92"/>
        <v>41276.25</v>
      </c>
      <c r="T998" s="6">
        <f t="shared" si="93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94"/>
        <v>61</v>
      </c>
      <c r="G999" t="s">
        <v>74</v>
      </c>
      <c r="H999">
        <v>139</v>
      </c>
      <c r="I999">
        <f t="shared" si="95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0"/>
        <v>theater</v>
      </c>
      <c r="R999" t="str">
        <f t="shared" si="91"/>
        <v>plays</v>
      </c>
      <c r="S999" s="6">
        <f t="shared" si="92"/>
        <v>41659.25</v>
      </c>
      <c r="T999" s="6">
        <f t="shared" si="93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94"/>
        <v>57</v>
      </c>
      <c r="G1000" t="s">
        <v>14</v>
      </c>
      <c r="H1000">
        <v>374</v>
      </c>
      <c r="I1000">
        <f t="shared" si="95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0"/>
        <v>music</v>
      </c>
      <c r="R1000" t="str">
        <f t="shared" si="91"/>
        <v>indie rock</v>
      </c>
      <c r="S1000" s="6">
        <f t="shared" si="92"/>
        <v>40220.25</v>
      </c>
      <c r="T1000" s="6">
        <f t="shared" si="93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94"/>
        <v>57</v>
      </c>
      <c r="G1001" t="s">
        <v>74</v>
      </c>
      <c r="H1001">
        <v>1122</v>
      </c>
      <c r="I1001">
        <f t="shared" si="95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0"/>
        <v>food</v>
      </c>
      <c r="R1001" t="str">
        <f t="shared" si="91"/>
        <v>food trucks</v>
      </c>
      <c r="S1001" s="6">
        <f t="shared" si="92"/>
        <v>42550.208333333328</v>
      </c>
      <c r="T1001" s="6">
        <f t="shared" si="93"/>
        <v>42557.208333333328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1:G1001">
    <cfRule type="cellIs" dxfId="6" priority="2" operator="equal">
      <formula>"live"</formula>
    </cfRule>
    <cfRule type="cellIs" dxfId="5" priority="3" operator="equal">
      <formula>"canceled"</formula>
    </cfRule>
    <cfRule type="cellIs" dxfId="4" priority="4" operator="equal">
      <formula>"successful"</formula>
    </cfRule>
    <cfRule type="cellIs" dxfId="3" priority="5" operator="equal">
      <formula>"failed"</formula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FF84-7067-4619-A9FE-FCD6B1387901}">
  <dimension ref="A1:F14"/>
  <sheetViews>
    <sheetView workbookViewId="0">
      <selection activeCell="A4" sqref="A4"/>
    </sheetView>
  </sheetViews>
  <sheetFormatPr defaultRowHeight="15.6" x14ac:dyDescent="0.3"/>
  <cols>
    <col min="1" max="1" width="12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2044</v>
      </c>
    </row>
    <row r="3" spans="1:6" x14ac:dyDescent="0.3">
      <c r="A3" s="4" t="s">
        <v>2065</v>
      </c>
      <c r="B3" s="4" t="s">
        <v>2045</v>
      </c>
    </row>
    <row r="4" spans="1:6" x14ac:dyDescent="0.3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2038</v>
      </c>
      <c r="E8">
        <v>4</v>
      </c>
      <c r="F8">
        <v>4</v>
      </c>
    </row>
    <row r="9" spans="1:6" x14ac:dyDescent="0.3">
      <c r="A9" s="5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5C71-EECF-48B8-B9D3-9C3593EE0308}">
  <dimension ref="A1:F22"/>
  <sheetViews>
    <sheetView workbookViewId="0">
      <selection activeCell="F30" sqref="F30"/>
    </sheetView>
  </sheetViews>
  <sheetFormatPr defaultRowHeight="15.6" x14ac:dyDescent="0.3"/>
  <cols>
    <col min="1" max="1" width="20.09765625" bestFit="1" customWidth="1"/>
    <col min="2" max="2" width="15.19921875" bestFit="1" customWidth="1"/>
    <col min="3" max="3" width="5.898437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26</v>
      </c>
    </row>
    <row r="2" spans="1:6" x14ac:dyDescent="0.3">
      <c r="A2" s="4" t="s">
        <v>2031</v>
      </c>
      <c r="B2" t="s">
        <v>2044</v>
      </c>
    </row>
    <row r="4" spans="1:6" x14ac:dyDescent="0.3">
      <c r="A4" s="4" t="s">
        <v>2062</v>
      </c>
      <c r="B4" s="4" t="s">
        <v>2045</v>
      </c>
    </row>
    <row r="5" spans="1:6" x14ac:dyDescent="0.3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5" t="s">
        <v>2046</v>
      </c>
      <c r="E6">
        <v>127</v>
      </c>
      <c r="F6">
        <v>127</v>
      </c>
    </row>
    <row r="7" spans="1:6" x14ac:dyDescent="0.3">
      <c r="A7" s="5" t="s">
        <v>2047</v>
      </c>
      <c r="C7">
        <v>67</v>
      </c>
      <c r="D7">
        <v>808</v>
      </c>
      <c r="E7">
        <v>85</v>
      </c>
      <c r="F7">
        <v>960</v>
      </c>
    </row>
    <row r="8" spans="1:6" x14ac:dyDescent="0.3">
      <c r="A8" s="5" t="s">
        <v>2048</v>
      </c>
      <c r="C8">
        <v>523</v>
      </c>
      <c r="E8">
        <v>1817</v>
      </c>
      <c r="F8">
        <v>2340</v>
      </c>
    </row>
    <row r="9" spans="1:6" x14ac:dyDescent="0.3">
      <c r="A9" s="5" t="s">
        <v>2049</v>
      </c>
      <c r="B9">
        <v>55</v>
      </c>
      <c r="C9">
        <v>504</v>
      </c>
      <c r="E9">
        <v>1460</v>
      </c>
      <c r="F9">
        <v>2019</v>
      </c>
    </row>
    <row r="10" spans="1:6" x14ac:dyDescent="0.3">
      <c r="A10" s="5" t="s">
        <v>2050</v>
      </c>
      <c r="E10">
        <v>71</v>
      </c>
      <c r="F10">
        <v>71</v>
      </c>
    </row>
    <row r="11" spans="1:6" x14ac:dyDescent="0.3">
      <c r="A11" s="5" t="s">
        <v>2051</v>
      </c>
      <c r="E11">
        <v>100</v>
      </c>
      <c r="F11">
        <v>100</v>
      </c>
    </row>
    <row r="12" spans="1:6" x14ac:dyDescent="0.3">
      <c r="A12" s="5" t="s">
        <v>2052</v>
      </c>
      <c r="E12">
        <v>218</v>
      </c>
      <c r="F12">
        <v>218</v>
      </c>
    </row>
    <row r="13" spans="1:6" x14ac:dyDescent="0.3">
      <c r="A13" s="5" t="s">
        <v>2053</v>
      </c>
      <c r="E13">
        <v>1684</v>
      </c>
      <c r="F13">
        <v>1684</v>
      </c>
    </row>
    <row r="14" spans="1:6" x14ac:dyDescent="0.3">
      <c r="A14" s="5" t="s">
        <v>2054</v>
      </c>
      <c r="C14">
        <v>293</v>
      </c>
      <c r="E14">
        <v>128</v>
      </c>
      <c r="F14">
        <v>421</v>
      </c>
    </row>
    <row r="15" spans="1:6" x14ac:dyDescent="0.3">
      <c r="A15" s="5" t="s">
        <v>2055</v>
      </c>
      <c r="C15">
        <v>4862</v>
      </c>
      <c r="E15">
        <v>8120</v>
      </c>
      <c r="F15">
        <v>12982</v>
      </c>
    </row>
    <row r="16" spans="1:6" x14ac:dyDescent="0.3">
      <c r="A16" s="5" t="s">
        <v>2056</v>
      </c>
      <c r="C16">
        <v>86</v>
      </c>
      <c r="F16">
        <v>86</v>
      </c>
    </row>
    <row r="17" spans="1:6" x14ac:dyDescent="0.3">
      <c r="A17" s="5" t="s">
        <v>2057</v>
      </c>
      <c r="B17">
        <v>379</v>
      </c>
      <c r="C17">
        <v>1539</v>
      </c>
      <c r="F17">
        <v>1918</v>
      </c>
    </row>
    <row r="18" spans="1:6" x14ac:dyDescent="0.3">
      <c r="A18" s="5" t="s">
        <v>2058</v>
      </c>
      <c r="C18">
        <v>248</v>
      </c>
      <c r="E18">
        <v>81</v>
      </c>
      <c r="F18">
        <v>329</v>
      </c>
    </row>
    <row r="19" spans="1:6" x14ac:dyDescent="0.3">
      <c r="A19" s="5" t="s">
        <v>2059</v>
      </c>
      <c r="C19">
        <v>1220</v>
      </c>
      <c r="E19">
        <v>186</v>
      </c>
      <c r="F19">
        <v>1406</v>
      </c>
    </row>
    <row r="20" spans="1:6" x14ac:dyDescent="0.3">
      <c r="A20" s="5" t="s">
        <v>2060</v>
      </c>
      <c r="E20">
        <v>2107</v>
      </c>
      <c r="F20">
        <v>2107</v>
      </c>
    </row>
    <row r="21" spans="1:6" x14ac:dyDescent="0.3">
      <c r="A21" s="5" t="s">
        <v>2061</v>
      </c>
      <c r="C21">
        <v>2779</v>
      </c>
      <c r="E21">
        <v>4679</v>
      </c>
      <c r="F21">
        <v>7458</v>
      </c>
    </row>
    <row r="22" spans="1:6" x14ac:dyDescent="0.3">
      <c r="A22" s="5" t="s">
        <v>2034</v>
      </c>
      <c r="B22">
        <v>434</v>
      </c>
      <c r="C22">
        <v>12121</v>
      </c>
      <c r="D22">
        <v>808</v>
      </c>
      <c r="E22">
        <v>20863</v>
      </c>
      <c r="F22">
        <v>34226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0D3B-0CD3-4211-8021-DF65C29DB960}">
  <dimension ref="A1:F18"/>
  <sheetViews>
    <sheetView workbookViewId="0">
      <selection activeCell="B3" sqref="B3"/>
    </sheetView>
  </sheetViews>
  <sheetFormatPr defaultRowHeight="15.6" x14ac:dyDescent="0.3"/>
  <cols>
    <col min="1" max="1" width="14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2031</v>
      </c>
      <c r="B1" t="s">
        <v>2044</v>
      </c>
    </row>
    <row r="2" spans="1:6" x14ac:dyDescent="0.3">
      <c r="A2" s="4" t="s">
        <v>2078</v>
      </c>
      <c r="B2" t="s">
        <v>2044</v>
      </c>
    </row>
    <row r="4" spans="1:6" x14ac:dyDescent="0.3">
      <c r="A4" s="4" t="s">
        <v>2065</v>
      </c>
      <c r="B4" s="4" t="s">
        <v>2045</v>
      </c>
    </row>
    <row r="5" spans="1:6" x14ac:dyDescent="0.3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2066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7" t="s">
        <v>2067</v>
      </c>
      <c r="B7">
        <v>7</v>
      </c>
      <c r="C7">
        <v>28</v>
      </c>
      <c r="E7">
        <v>44</v>
      </c>
      <c r="F7">
        <v>79</v>
      </c>
    </row>
    <row r="8" spans="1:6" x14ac:dyDescent="0.3">
      <c r="A8" s="7" t="s">
        <v>2068</v>
      </c>
      <c r="B8">
        <v>4</v>
      </c>
      <c r="C8">
        <v>33</v>
      </c>
      <c r="E8">
        <v>49</v>
      </c>
      <c r="F8">
        <v>86</v>
      </c>
    </row>
    <row r="9" spans="1:6" x14ac:dyDescent="0.3">
      <c r="A9" s="7" t="s">
        <v>2069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7" t="s">
        <v>2070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7" t="s">
        <v>2071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7" t="s">
        <v>2072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7" t="s">
        <v>2073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7" t="s">
        <v>2074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7" t="s">
        <v>2075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7" t="s">
        <v>2076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7" t="s">
        <v>2077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7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7EFF-D135-4B4B-B782-493AB045C027}">
  <dimension ref="A1:J19"/>
  <sheetViews>
    <sheetView workbookViewId="0">
      <selection activeCell="E39" sqref="E39"/>
    </sheetView>
  </sheetViews>
  <sheetFormatPr defaultRowHeight="15.6" x14ac:dyDescent="0.3"/>
  <cols>
    <col min="1" max="1" width="17.59765625" customWidth="1"/>
    <col min="2" max="2" width="17.09765625" customWidth="1"/>
    <col min="3" max="3" width="16.09765625" customWidth="1"/>
    <col min="4" max="4" width="16.59765625" customWidth="1"/>
    <col min="5" max="5" width="15.59765625" customWidth="1"/>
    <col min="6" max="6" width="19.59765625" customWidth="1"/>
    <col min="7" max="7" width="18.59765625" customWidth="1"/>
    <col min="8" max="8" width="19.59765625" customWidth="1"/>
  </cols>
  <sheetData>
    <row r="1" spans="1:8" x14ac:dyDescent="0.3">
      <c r="A1" s="8" t="s">
        <v>2079</v>
      </c>
      <c r="B1" s="8" t="s">
        <v>2080</v>
      </c>
      <c r="C1" s="8" t="s">
        <v>2081</v>
      </c>
      <c r="D1" s="8" t="s">
        <v>2082</v>
      </c>
      <c r="E1" s="8" t="s">
        <v>2083</v>
      </c>
      <c r="F1" s="8" t="s">
        <v>2084</v>
      </c>
      <c r="G1" s="8" t="s">
        <v>2085</v>
      </c>
      <c r="H1" s="8" t="s">
        <v>2086</v>
      </c>
    </row>
    <row r="2" spans="1:8" x14ac:dyDescent="0.3">
      <c r="A2" t="s">
        <v>2087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COUNTIFS(Crowdfunding!D2:D1001,"&lt;1000")</f>
        <v>51</v>
      </c>
      <c r="F2">
        <f>ROUND((B2/$E$2)*100,0)</f>
        <v>59</v>
      </c>
      <c r="G2">
        <f>ROUND((C2/$E$2)*100,0)</f>
        <v>39</v>
      </c>
      <c r="H2">
        <f>ROUND((D2/$E$2)*100,0)</f>
        <v>2</v>
      </c>
    </row>
    <row r="3" spans="1:8" x14ac:dyDescent="0.3">
      <c r="A3" t="s">
        <v>2088</v>
      </c>
      <c r="B3">
        <f>COUNTIFS(Crowdfunding!D2:D1001, "&gt;=1000",Crowdfunding!D2:D1001, "&lt;=4999",Crowdfunding!G2:G1001,"successful")</f>
        <v>191</v>
      </c>
      <c r="C3">
        <f>COUNTIFS(Crowdfunding!D2:D1001, "&gt;=1000",Crowdfunding!D2:D1001, "&lt;=4999",Crowdfunding!G2:G1001,"failed")</f>
        <v>38</v>
      </c>
      <c r="D3">
        <f>COUNTIFS(Crowdfunding!D2:D1001, "&gt;=1000",Crowdfunding!D2:D1001, "&lt;=4999",Crowdfunding!G2:G1001,"canceled")</f>
        <v>2</v>
      </c>
      <c r="E3">
        <f>COUNTIFS(Crowdfunding!D2:D1001, "&gt;=1000",Crowdfunding!D2:D1001, "&lt;=4999")</f>
        <v>234</v>
      </c>
      <c r="F3">
        <f>ROUND((B3/$E$3)*100,0)</f>
        <v>82</v>
      </c>
      <c r="G3">
        <f>ROUND((C3/$E$3)*100,0)</f>
        <v>16</v>
      </c>
      <c r="H3">
        <f>ROUND((D3/$E$3)*100,0)</f>
        <v>1</v>
      </c>
    </row>
    <row r="4" spans="1:8" x14ac:dyDescent="0.3">
      <c r="A4" t="s">
        <v>2089</v>
      </c>
      <c r="B4">
        <f>COUNTIFS(Crowdfunding!D2:D1001, "&gt;=5000",Crowdfunding!D2:D1001, "&lt;=9999",Crowdfunding!G2:G1001,"successful")</f>
        <v>164</v>
      </c>
      <c r="C4">
        <f>COUNTIFS(Crowdfunding!D2:D1001, "&gt;=5000",Crowdfunding!D2:D1001, "&lt;=9999",Crowdfunding!G2:G1001,"failed")</f>
        <v>126</v>
      </c>
      <c r="D4">
        <f>COUNTIFS(Crowdfunding!D2:D1001, "&gt;=5000",Crowdfunding!D2:D1001, "&lt;=9999",Crowdfunding!G2:G1001,"canceled")</f>
        <v>25</v>
      </c>
      <c r="E4">
        <f>COUNTIFS(Crowdfunding!D2:D1001, "&gt;=5000",Crowdfunding!D2:D1001, "&lt;=9999")</f>
        <v>317</v>
      </c>
      <c r="F4">
        <f>ROUND((B4/$E$4)*100,0)</f>
        <v>52</v>
      </c>
      <c r="G4">
        <f>ROUND((C4/$E$4)*100,0)</f>
        <v>40</v>
      </c>
      <c r="H4">
        <f>ROUND((D4/$E$4)*100,0)</f>
        <v>8</v>
      </c>
    </row>
    <row r="5" spans="1:8" x14ac:dyDescent="0.3">
      <c r="A5" t="s">
        <v>2090</v>
      </c>
      <c r="B5">
        <f>COUNTIFS(Crowdfunding!D2:D1001, "&gt;=10000",Crowdfunding!D2:D1001, "&lt;=14999",Crowdfunding!G2:G1001,"successful")</f>
        <v>4</v>
      </c>
      <c r="C5">
        <f>COUNTIFS(Crowdfunding!D2:D1001, "&gt;=10000",Crowdfunding!D2:D1001, "&lt;=14999",Crowdfunding!G2:G1001,"failed")</f>
        <v>5</v>
      </c>
      <c r="D5">
        <f>COUNTIFS(Crowdfunding!D2:D1001, "&gt;=10000",Crowdfunding!D2:D1001, "&lt;=14999",Crowdfunding!G2:G1001,"canceled")</f>
        <v>0</v>
      </c>
      <c r="E5">
        <f>COUNTIFS(Crowdfunding!D2:D1001, "&gt;=10000",Crowdfunding!D2:D1001, "&lt;=14999")</f>
        <v>9</v>
      </c>
      <c r="F5">
        <f>ROUND((B5/$E$5)*100,0)</f>
        <v>44</v>
      </c>
      <c r="G5">
        <f>ROUND((C5/$E$5)*100,0)</f>
        <v>56</v>
      </c>
      <c r="H5">
        <f>ROUND((D5/$E$5)*100,0)</f>
        <v>0</v>
      </c>
    </row>
    <row r="6" spans="1:8" x14ac:dyDescent="0.3">
      <c r="A6" t="s">
        <v>2091</v>
      </c>
      <c r="B6">
        <f>COUNTIFS(Crowdfunding!D2:D1001, "&gt;=15000",Crowdfunding!D2:D1001, "&lt;=19999",Crowdfunding!G2:G1001,"successful")</f>
        <v>10</v>
      </c>
      <c r="C6">
        <f>COUNTIFS(Crowdfunding!D2:D1001, "&gt;=15000",Crowdfunding!D2:D1001, "&lt;=19999",Crowdfunding!G2:G1001,"failed")</f>
        <v>0</v>
      </c>
      <c r="D6">
        <f>COUNTIFS(Crowdfunding!D2:D1001, "&gt;=15000",Crowdfunding!D2:D1001, "&lt;=19999",Crowdfunding!G2:G1001,"canceled")</f>
        <v>0</v>
      </c>
      <c r="E6">
        <f>COUNTIFS(Crowdfunding!D2:D1001, "&gt;=15000",Crowdfunding!D2:D1001, "&lt;=19999")</f>
        <v>10</v>
      </c>
      <c r="F6">
        <f>ROUND((B6/$E$6)*100,0)</f>
        <v>100</v>
      </c>
      <c r="G6">
        <f>ROUND((C6/$E$6)*100,0)</f>
        <v>0</v>
      </c>
      <c r="H6">
        <f>ROUND((D6/$E$6)*100,0)</f>
        <v>0</v>
      </c>
    </row>
    <row r="7" spans="1:8" x14ac:dyDescent="0.3">
      <c r="A7" t="s">
        <v>2092</v>
      </c>
      <c r="B7">
        <f>COUNTIFS(Crowdfunding!D2:D1001, "&gt;=20000",Crowdfunding!D2:D1001, "&lt;=24999",Crowdfunding!G2:G1001,"successful")</f>
        <v>7</v>
      </c>
      <c r="C7">
        <f>COUNTIFS(Crowdfunding!D2:D1001, "&gt;=20000",Crowdfunding!D2:D1001, "&lt;=24999",Crowdfunding!G2:G1001,"failed")</f>
        <v>0</v>
      </c>
      <c r="D7">
        <f>COUNTIFS(Crowdfunding!D2:D1001, "&gt;=15000",Crowdfunding!D2:D1001, "&lt;=19999",Crowdfunding!G2:G1001,"canceled")</f>
        <v>0</v>
      </c>
      <c r="E7">
        <f>COUNTIFS(Crowdfunding!D2:D1001, "&gt;=20000",Crowdfunding!D2:D1001, "&lt;=24999")</f>
        <v>7</v>
      </c>
      <c r="F7">
        <f>ROUND((B7/$E$7)*100,0)</f>
        <v>100</v>
      </c>
      <c r="G7">
        <f>ROUND((C7/$E$7)*100,0)</f>
        <v>0</v>
      </c>
      <c r="H7">
        <f>ROUND((D7/$E$7)*100,0)</f>
        <v>0</v>
      </c>
    </row>
    <row r="8" spans="1:8" x14ac:dyDescent="0.3">
      <c r="A8" t="s">
        <v>2093</v>
      </c>
      <c r="B8">
        <f>COUNTIFS(Crowdfunding!D2:D1001, "&gt;=25000",Crowdfunding!D2:D1001, "&lt;=29999",Crowdfunding!G2:G1001,"successful")</f>
        <v>11</v>
      </c>
      <c r="C8">
        <f>COUNTIFS(Crowdfunding!D2:D1001, "&gt;=25000",Crowdfunding!D2:D1001, "&lt;=29999",Crowdfunding!G2:G1001,"failed")</f>
        <v>3</v>
      </c>
      <c r="D8">
        <f>COUNTIFS(Crowdfunding!D2:D1001, "&gt;=25000",Crowdfunding!D2:D1001, "&lt;=29999",Crowdfunding!G2:G1001,"canceled")</f>
        <v>0</v>
      </c>
      <c r="E8">
        <f>COUNTIFS(Crowdfunding!D2:D1001, "&gt;=25000",Crowdfunding!D2:D1001, "&lt;=29999")</f>
        <v>14</v>
      </c>
      <c r="F8">
        <f>ROUND((B8/$E$8)*100,0)</f>
        <v>79</v>
      </c>
      <c r="G8">
        <f>ROUND((C8/$E$8)*100,0)</f>
        <v>21</v>
      </c>
      <c r="H8">
        <f>ROUND((D8/$E$8)*100,0)</f>
        <v>0</v>
      </c>
    </row>
    <row r="9" spans="1:8" x14ac:dyDescent="0.3">
      <c r="A9" t="s">
        <v>2094</v>
      </c>
      <c r="B9">
        <f>COUNTIFS(Crowdfunding!D2:D1001, "&gt;=30000",Crowdfunding!D2:D1001, "&lt;=34999",Crowdfunding!G2:G1001,"successful")</f>
        <v>7</v>
      </c>
      <c r="C9">
        <f>COUNTIFS(Crowdfunding!D2:D1001, "&gt;=30000",Crowdfunding!D2:D1001, "&lt;=34999",Crowdfunding!G2:G1001,"failed")</f>
        <v>0</v>
      </c>
      <c r="D9">
        <f>COUNTIFS(Crowdfunding!D2:D1001, "&gt;=30000",Crowdfunding!D2:D1001, "&lt;=34999",Crowdfunding!G2:G1001,"failed")</f>
        <v>0</v>
      </c>
      <c r="E9">
        <f>COUNTIFS(Crowdfunding!D2:D1001, "&gt;=30000",Crowdfunding!D2:D1001, "&lt;=34999")</f>
        <v>7</v>
      </c>
      <c r="F9">
        <f>ROUND((B9/$E$9)*100,0)</f>
        <v>100</v>
      </c>
      <c r="G9">
        <f>ROUND((C9/$E$9)*100,0)</f>
        <v>0</v>
      </c>
      <c r="H9">
        <f>ROUND((D9/$E$9)*100,0)</f>
        <v>0</v>
      </c>
    </row>
    <row r="10" spans="1:8" x14ac:dyDescent="0.3">
      <c r="A10" t="s">
        <v>2095</v>
      </c>
      <c r="B10">
        <f>COUNTIFS(Crowdfunding!D2:D1001, "&gt;=35000",Crowdfunding!D2:D1001, "&lt;=39999",Crowdfunding!G2:G1001,"successful")</f>
        <v>8</v>
      </c>
      <c r="C10">
        <f>COUNTIFS(Crowdfunding!D2:D1001, "&gt;=35000",Crowdfunding!D2:D1001, "&lt;=39999",Crowdfunding!G2:G1001,"failed")</f>
        <v>3</v>
      </c>
      <c r="D10">
        <f>COUNTIFS(Crowdfunding!D2:D1001, "&gt;=35000",Crowdfunding!D2:D1001, "&lt;=39999",Crowdfunding!G2:G1001,"canceled")</f>
        <v>1</v>
      </c>
      <c r="E10">
        <f>COUNTIFS(Crowdfunding!D2:D1001, "&gt;=35000",Crowdfunding!D2:D1001, "&lt;=39999")</f>
        <v>12</v>
      </c>
      <c r="F10">
        <f>ROUND((B10/$E$10)*100,0)</f>
        <v>67</v>
      </c>
      <c r="G10">
        <f>ROUND((C10/$E$10)*100,0)</f>
        <v>25</v>
      </c>
      <c r="H10">
        <f>ROUND((D10/$E$10)*100,0)</f>
        <v>8</v>
      </c>
    </row>
    <row r="11" spans="1:8" x14ac:dyDescent="0.3">
      <c r="A11" t="s">
        <v>2096</v>
      </c>
      <c r="B11">
        <f>COUNTIFS(Crowdfunding!D2:D1001, "&gt;=40000",Crowdfunding!D2:D1001, "&lt;=44999",Crowdfunding!G2:G1001,"successful")</f>
        <v>11</v>
      </c>
      <c r="C11">
        <f>COUNTIFS(Crowdfunding!D2:D1001, "&gt;=40000",Crowdfunding!D2:D1001, "&lt;=44999",Crowdfunding!G2:G1001,"failed")</f>
        <v>3</v>
      </c>
      <c r="D11">
        <f>COUNTIFS(Crowdfunding!D2:D1001, "&gt;=40000",Crowdfunding!D2:D1001, "&lt;=44999",Crowdfunding!G2:G1001,"canceled")</f>
        <v>0</v>
      </c>
      <c r="E11">
        <f>COUNTIFS(Crowdfunding!D2:D1001, "&gt;=40000",Crowdfunding!D2:D1001, "&lt;=44999")</f>
        <v>15</v>
      </c>
      <c r="F11">
        <f>ROUND((B11/$E$11)*100,0)</f>
        <v>73</v>
      </c>
      <c r="G11">
        <f>ROUND((C11/$E$11)*100,0)</f>
        <v>20</v>
      </c>
      <c r="H11">
        <f>ROUND((D11/$E$11)*100,0)</f>
        <v>0</v>
      </c>
    </row>
    <row r="12" spans="1:8" x14ac:dyDescent="0.3">
      <c r="A12" t="s">
        <v>2097</v>
      </c>
      <c r="B12">
        <f>COUNTIFS(Crowdfunding!D2:D1001, "&gt;=45000",Crowdfunding!D2:D1001, "&lt;=49999",Crowdfunding!G2:G1001,"successful")</f>
        <v>8</v>
      </c>
      <c r="C12">
        <f>COUNTIFS(Crowdfunding!D2:D1001, "&gt;=45000",Crowdfunding!D2:D1001, "&lt;=49999",Crowdfunding!G2:G1001,"failed")</f>
        <v>3</v>
      </c>
      <c r="D12">
        <f>COUNTIFS(Crowdfunding!D2:D1001, "&gt;=45000",Crowdfunding!D2:D1001, "&lt;=49999",Crowdfunding!G2:G1001,"canceled")</f>
        <v>0</v>
      </c>
      <c r="E12">
        <f>COUNTIFS(Crowdfunding!D2:D1001, "&gt;=45000",Crowdfunding!D2:D1001, "&lt;=49999")</f>
        <v>11</v>
      </c>
      <c r="F12">
        <f>ROUND((B12/$E$12)*100,0)</f>
        <v>73</v>
      </c>
      <c r="G12">
        <f>ROUND((C12/$E$12)*100,0)</f>
        <v>27</v>
      </c>
      <c r="H12">
        <f>ROUND((D12/$E$12)*100,0)</f>
        <v>0</v>
      </c>
    </row>
    <row r="13" spans="1:8" x14ac:dyDescent="0.3">
      <c r="A13" t="s">
        <v>2098</v>
      </c>
      <c r="B13">
        <f>COUNTIFS(Crowdfunding!D2:D1001, "&gt;=50000",Crowdfunding!G2:G1001,"successful")</f>
        <v>114</v>
      </c>
      <c r="C13">
        <f>COUNTIFS(Crowdfunding!D2:D1001, "&gt;=50000",Crowdfunding!G2:G1001,"failed")</f>
        <v>163</v>
      </c>
      <c r="D13">
        <f>COUNTIFS(Crowdfunding!D2:D1001, "&gt;=50000",Crowdfunding!G2:G1001,"canceled")</f>
        <v>28</v>
      </c>
      <c r="E13">
        <f>COUNTIFS(Crowdfunding!D2:D1001, "&gt;=50000")</f>
        <v>313</v>
      </c>
      <c r="F13">
        <f>ROUND((B13/$E$13)*100,0)</f>
        <v>36</v>
      </c>
      <c r="G13">
        <f>ROUND((C13/$E$13)*100,0)</f>
        <v>52</v>
      </c>
      <c r="H13">
        <f>ROUND((D13/$E$13)*100,0)</f>
        <v>9</v>
      </c>
    </row>
    <row r="19" spans="10:10" x14ac:dyDescent="0.3">
      <c r="J19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5461-FA31-464D-9BF2-A7EF0C08EDDB}">
  <dimension ref="A1:J1001"/>
  <sheetViews>
    <sheetView tabSelected="1" workbookViewId="0">
      <selection activeCell="I28" sqref="I28"/>
    </sheetView>
  </sheetViews>
  <sheetFormatPr defaultRowHeight="15.6" x14ac:dyDescent="0.3"/>
  <cols>
    <col min="1" max="2" width="14.59765625" customWidth="1"/>
    <col min="4" max="4" width="12.59765625" customWidth="1"/>
    <col min="5" max="5" width="15.59765625" customWidth="1"/>
    <col min="9" max="9" width="28.69921875" customWidth="1"/>
  </cols>
  <sheetData>
    <row r="1" spans="1:10" x14ac:dyDescent="0.3">
      <c r="A1" s="8" t="s">
        <v>2099</v>
      </c>
      <c r="B1" s="8" t="s">
        <v>5</v>
      </c>
      <c r="D1" s="8" t="s">
        <v>2099</v>
      </c>
      <c r="E1" s="8" t="s">
        <v>5</v>
      </c>
    </row>
    <row r="2" spans="1:10" x14ac:dyDescent="0.3">
      <c r="A2" t="str" cm="1">
        <f t="array" ref="A2:A1001">IF(Crowdfunding!G2:G1001="successful", "successful", "")</f>
        <v/>
      </c>
      <c r="B2" t="str" cm="1">
        <f t="array" ref="B2:B1001">IF(Crowdfunding!G2:G1001 = "successful",Crowdfunding!H2:H1001, "")</f>
        <v/>
      </c>
      <c r="D2" t="str" cm="1">
        <f t="array" ref="D2:D1001">IF(Crowdfunding!G2:G1001="failed", "failed", "")</f>
        <v>failed</v>
      </c>
      <c r="E2" cm="1">
        <f t="array" ref="E2:E1001">IF(Crowdfunding!G2:G1001 = "failed",Crowdfunding!H2:H1001, "")</f>
        <v>0</v>
      </c>
    </row>
    <row r="3" spans="1:10" x14ac:dyDescent="0.3">
      <c r="A3" t="str">
        <v>successful</v>
      </c>
      <c r="B3">
        <v>158</v>
      </c>
      <c r="D3" t="str">
        <v/>
      </c>
      <c r="E3" t="str">
        <v/>
      </c>
      <c r="I3" t="s">
        <v>2100</v>
      </c>
    </row>
    <row r="4" spans="1:10" x14ac:dyDescent="0.3">
      <c r="A4" t="str">
        <v>successful</v>
      </c>
      <c r="B4">
        <v>1425</v>
      </c>
      <c r="D4" t="str">
        <v/>
      </c>
      <c r="E4" t="str">
        <v/>
      </c>
      <c r="I4" t="s">
        <v>2101</v>
      </c>
      <c r="J4">
        <f>ROUND(AVERAGE(B2:B997),0)</f>
        <v>851</v>
      </c>
    </row>
    <row r="5" spans="1:10" x14ac:dyDescent="0.3">
      <c r="A5" t="str">
        <v/>
      </c>
      <c r="B5" t="str">
        <v/>
      </c>
      <c r="D5" t="str">
        <v>failed</v>
      </c>
      <c r="E5">
        <v>24</v>
      </c>
      <c r="I5" t="s">
        <v>2102</v>
      </c>
      <c r="J5">
        <f>ROUND(AVERAGE(_xlfn.ANCHORARRAY(E2)),0)</f>
        <v>586</v>
      </c>
    </row>
    <row r="6" spans="1:10" x14ac:dyDescent="0.3">
      <c r="A6" t="str">
        <v/>
      </c>
      <c r="B6" t="str">
        <v/>
      </c>
      <c r="D6" t="str">
        <v>failed</v>
      </c>
      <c r="E6">
        <v>53</v>
      </c>
    </row>
    <row r="7" spans="1:10" x14ac:dyDescent="0.3">
      <c r="A7" t="str">
        <v>successful</v>
      </c>
      <c r="B7">
        <v>174</v>
      </c>
      <c r="D7" t="str">
        <v/>
      </c>
      <c r="E7" t="str">
        <v/>
      </c>
    </row>
    <row r="8" spans="1:10" x14ac:dyDescent="0.3">
      <c r="A8" t="str">
        <v/>
      </c>
      <c r="B8" t="str">
        <v/>
      </c>
      <c r="D8" t="str">
        <v>failed</v>
      </c>
      <c r="E8">
        <v>18</v>
      </c>
      <c r="I8" t="s">
        <v>2103</v>
      </c>
    </row>
    <row r="9" spans="1:10" x14ac:dyDescent="0.3">
      <c r="A9" t="str">
        <v>successful</v>
      </c>
      <c r="B9">
        <v>227</v>
      </c>
      <c r="D9" t="str">
        <v/>
      </c>
      <c r="E9" t="str">
        <v/>
      </c>
      <c r="I9" t="s">
        <v>2104</v>
      </c>
      <c r="J9">
        <f>ROUND(MEDIAN(_xlfn.ANCHORARRAY(B2)),0)</f>
        <v>201</v>
      </c>
    </row>
    <row r="10" spans="1:10" x14ac:dyDescent="0.3">
      <c r="A10" t="str">
        <v/>
      </c>
      <c r="B10" t="str">
        <v/>
      </c>
      <c r="D10" t="str">
        <v/>
      </c>
      <c r="E10" t="str">
        <v/>
      </c>
      <c r="I10" t="s">
        <v>2105</v>
      </c>
      <c r="J10">
        <f>ROUND(MEDIAN(_xlfn.ANCHORARRAY(E2)),0)</f>
        <v>115</v>
      </c>
    </row>
    <row r="11" spans="1:10" x14ac:dyDescent="0.3">
      <c r="A11" t="str">
        <v/>
      </c>
      <c r="B11" t="str">
        <v/>
      </c>
      <c r="D11" t="str">
        <v>failed</v>
      </c>
      <c r="E11">
        <v>44</v>
      </c>
    </row>
    <row r="12" spans="1:10" x14ac:dyDescent="0.3">
      <c r="A12" t="str">
        <v>successful</v>
      </c>
      <c r="B12">
        <v>220</v>
      </c>
      <c r="D12" t="str">
        <v/>
      </c>
      <c r="E12" t="str">
        <v/>
      </c>
      <c r="I12" t="s">
        <v>2106</v>
      </c>
    </row>
    <row r="13" spans="1:10" x14ac:dyDescent="0.3">
      <c r="A13" t="str">
        <v/>
      </c>
      <c r="B13" t="str">
        <v/>
      </c>
      <c r="D13" t="str">
        <v>failed</v>
      </c>
      <c r="E13">
        <v>27</v>
      </c>
      <c r="I13" t="s">
        <v>2104</v>
      </c>
      <c r="J13">
        <f>ROUND(MIN(_xlfn.ANCHORARRAY(B2)),0)</f>
        <v>16</v>
      </c>
    </row>
    <row r="14" spans="1:10" x14ac:dyDescent="0.3">
      <c r="A14" t="str">
        <v/>
      </c>
      <c r="B14" t="str">
        <v/>
      </c>
      <c r="D14" t="str">
        <v>failed</v>
      </c>
      <c r="E14">
        <v>55</v>
      </c>
      <c r="I14" t="s">
        <v>2105</v>
      </c>
      <c r="J14">
        <f>ROUND(MIN(_xlfn.ANCHORARRAY(E2)),0)</f>
        <v>0</v>
      </c>
    </row>
    <row r="15" spans="1:10" x14ac:dyDescent="0.3">
      <c r="A15" t="str">
        <v>successful</v>
      </c>
      <c r="B15">
        <v>98</v>
      </c>
      <c r="D15" t="str">
        <v/>
      </c>
      <c r="E15" t="str">
        <v/>
      </c>
    </row>
    <row r="16" spans="1:10" x14ac:dyDescent="0.3">
      <c r="A16" t="str">
        <v/>
      </c>
      <c r="B16" t="str">
        <v/>
      </c>
      <c r="D16" t="str">
        <v>failed</v>
      </c>
      <c r="E16">
        <v>200</v>
      </c>
      <c r="I16" t="s">
        <v>2107</v>
      </c>
    </row>
    <row r="17" spans="1:10" x14ac:dyDescent="0.3">
      <c r="A17" t="str">
        <v/>
      </c>
      <c r="B17" t="str">
        <v/>
      </c>
      <c r="D17" t="str">
        <v>failed</v>
      </c>
      <c r="E17">
        <v>452</v>
      </c>
      <c r="I17" t="s">
        <v>2104</v>
      </c>
      <c r="J17">
        <f>ROUND(MAX(_xlfn.ANCHORARRAY(B2)),0)</f>
        <v>7295</v>
      </c>
    </row>
    <row r="18" spans="1:10" x14ac:dyDescent="0.3">
      <c r="A18" t="str">
        <v>successful</v>
      </c>
      <c r="B18">
        <v>100</v>
      </c>
      <c r="D18" t="str">
        <v/>
      </c>
      <c r="E18" t="str">
        <v/>
      </c>
      <c r="I18" t="s">
        <v>2105</v>
      </c>
      <c r="J18">
        <f>ROUND(MAX(_xlfn.ANCHORARRAY(E2)),0)</f>
        <v>6080</v>
      </c>
    </row>
    <row r="19" spans="1:10" x14ac:dyDescent="0.3">
      <c r="A19" t="str">
        <v>successful</v>
      </c>
      <c r="B19">
        <v>1249</v>
      </c>
      <c r="D19" t="str">
        <v/>
      </c>
      <c r="E19" t="str">
        <v/>
      </c>
    </row>
    <row r="20" spans="1:10" x14ac:dyDescent="0.3">
      <c r="A20" t="str">
        <v/>
      </c>
      <c r="B20" t="str">
        <v/>
      </c>
      <c r="D20" t="str">
        <v/>
      </c>
      <c r="E20" t="str">
        <v/>
      </c>
      <c r="I20" t="s">
        <v>2108</v>
      </c>
    </row>
    <row r="21" spans="1:10" x14ac:dyDescent="0.3">
      <c r="A21" t="str">
        <v/>
      </c>
      <c r="B21" t="str">
        <v/>
      </c>
      <c r="D21" t="str">
        <v>failed</v>
      </c>
      <c r="E21">
        <v>674</v>
      </c>
      <c r="I21" t="s">
        <v>2104</v>
      </c>
      <c r="J21">
        <f>_xlfn.VAR.P(_xlfn.ANCHORARRAY(B2))</f>
        <v>1603373.7324019109</v>
      </c>
    </row>
    <row r="22" spans="1:10" x14ac:dyDescent="0.3">
      <c r="A22" t="str">
        <v>successful</v>
      </c>
      <c r="B22">
        <v>1396</v>
      </c>
      <c r="D22" t="str">
        <v/>
      </c>
      <c r="E22" t="str">
        <v/>
      </c>
      <c r="I22" t="s">
        <v>2105</v>
      </c>
      <c r="J22">
        <f>ROUND(_xlfn.VAR.P(_xlfn.ANCHORARRAY(E2)),0)</f>
        <v>921575</v>
      </c>
    </row>
    <row r="23" spans="1:10" x14ac:dyDescent="0.3">
      <c r="A23" t="str">
        <v/>
      </c>
      <c r="B23" t="str">
        <v/>
      </c>
      <c r="D23" t="str">
        <v>failed</v>
      </c>
      <c r="E23">
        <v>558</v>
      </c>
    </row>
    <row r="24" spans="1:10" x14ac:dyDescent="0.3">
      <c r="A24" t="str">
        <v>successful</v>
      </c>
      <c r="B24">
        <v>890</v>
      </c>
      <c r="D24" t="str">
        <v/>
      </c>
      <c r="E24" t="str">
        <v/>
      </c>
      <c r="I24" t="s">
        <v>2109</v>
      </c>
    </row>
    <row r="25" spans="1:10" x14ac:dyDescent="0.3">
      <c r="A25" t="str">
        <v>successful</v>
      </c>
      <c r="B25">
        <v>142</v>
      </c>
      <c r="D25" t="str">
        <v/>
      </c>
      <c r="E25" t="str">
        <v/>
      </c>
      <c r="I25" t="s">
        <v>2104</v>
      </c>
      <c r="J25">
        <f>ROUND(_xlfn.STDEV.P(_xlfn.ANCHORARRAY(B2)),0)</f>
        <v>1266</v>
      </c>
    </row>
    <row r="26" spans="1:10" x14ac:dyDescent="0.3">
      <c r="A26" t="str">
        <v>successful</v>
      </c>
      <c r="B26">
        <v>2673</v>
      </c>
      <c r="D26" t="str">
        <v/>
      </c>
      <c r="E26" t="str">
        <v/>
      </c>
      <c r="I26" t="s">
        <v>2102</v>
      </c>
      <c r="J26">
        <f>ROUND(_xlfn.STDEV.P(_xlfn.ANCHORARRAY(E2)),0)</f>
        <v>960</v>
      </c>
    </row>
    <row r="27" spans="1:10" x14ac:dyDescent="0.3">
      <c r="A27" t="str">
        <v>successful</v>
      </c>
      <c r="B27">
        <v>163</v>
      </c>
      <c r="D27" t="str">
        <v/>
      </c>
      <c r="E27" t="str">
        <v/>
      </c>
    </row>
    <row r="28" spans="1:10" x14ac:dyDescent="0.3">
      <c r="A28" t="str">
        <v/>
      </c>
      <c r="B28" t="str">
        <v/>
      </c>
      <c r="D28" t="str">
        <v/>
      </c>
      <c r="E28" t="str">
        <v/>
      </c>
    </row>
    <row r="29" spans="1:10" x14ac:dyDescent="0.3">
      <c r="A29" t="str">
        <v/>
      </c>
      <c r="B29" t="str">
        <v/>
      </c>
      <c r="D29" t="str">
        <v>failed</v>
      </c>
      <c r="E29">
        <v>15</v>
      </c>
    </row>
    <row r="30" spans="1:10" x14ac:dyDescent="0.3">
      <c r="A30" t="str">
        <v>successful</v>
      </c>
      <c r="B30">
        <v>2220</v>
      </c>
      <c r="D30" t="str">
        <v/>
      </c>
      <c r="E30" t="str">
        <v/>
      </c>
    </row>
    <row r="31" spans="1:10" x14ac:dyDescent="0.3">
      <c r="A31" t="str">
        <v>successful</v>
      </c>
      <c r="B31">
        <v>1606</v>
      </c>
      <c r="D31" t="str">
        <v/>
      </c>
      <c r="E31" t="str">
        <v/>
      </c>
    </row>
    <row r="32" spans="1:10" x14ac:dyDescent="0.3">
      <c r="A32" t="str">
        <v>successful</v>
      </c>
      <c r="B32">
        <v>129</v>
      </c>
      <c r="D32" t="str">
        <v/>
      </c>
      <c r="E32" t="str">
        <v/>
      </c>
    </row>
    <row r="33" spans="1:5" x14ac:dyDescent="0.3">
      <c r="A33" t="str">
        <v>successful</v>
      </c>
      <c r="B33">
        <v>226</v>
      </c>
      <c r="D33" t="str">
        <v/>
      </c>
      <c r="E33" t="str">
        <v/>
      </c>
    </row>
    <row r="34" spans="1:5" x14ac:dyDescent="0.3">
      <c r="A34" t="str">
        <v/>
      </c>
      <c r="B34" t="str">
        <v/>
      </c>
      <c r="D34" t="str">
        <v>failed</v>
      </c>
      <c r="E34">
        <v>2307</v>
      </c>
    </row>
    <row r="35" spans="1:5" x14ac:dyDescent="0.3">
      <c r="A35" t="str">
        <v>successful</v>
      </c>
      <c r="B35">
        <v>5419</v>
      </c>
      <c r="D35" t="str">
        <v/>
      </c>
      <c r="E35" t="str">
        <v/>
      </c>
    </row>
    <row r="36" spans="1:5" x14ac:dyDescent="0.3">
      <c r="A36" t="str">
        <v>successful</v>
      </c>
      <c r="B36">
        <v>165</v>
      </c>
      <c r="D36" t="str">
        <v/>
      </c>
      <c r="E36" t="str">
        <v/>
      </c>
    </row>
    <row r="37" spans="1:5" x14ac:dyDescent="0.3">
      <c r="A37" t="str">
        <v>successful</v>
      </c>
      <c r="B37">
        <v>1965</v>
      </c>
      <c r="D37" t="str">
        <v/>
      </c>
      <c r="E37" t="str">
        <v/>
      </c>
    </row>
    <row r="38" spans="1:5" x14ac:dyDescent="0.3">
      <c r="A38" t="str">
        <v>successful</v>
      </c>
      <c r="B38">
        <v>16</v>
      </c>
      <c r="D38" t="str">
        <v/>
      </c>
      <c r="E38" t="str">
        <v/>
      </c>
    </row>
    <row r="39" spans="1:5" x14ac:dyDescent="0.3">
      <c r="A39" t="str">
        <v>successful</v>
      </c>
      <c r="B39">
        <v>107</v>
      </c>
      <c r="D39" t="str">
        <v/>
      </c>
      <c r="E39" t="str">
        <v/>
      </c>
    </row>
    <row r="40" spans="1:5" x14ac:dyDescent="0.3">
      <c r="A40" t="str">
        <v>successful</v>
      </c>
      <c r="B40">
        <v>134</v>
      </c>
      <c r="D40" t="str">
        <v/>
      </c>
      <c r="E40" t="str">
        <v/>
      </c>
    </row>
    <row r="41" spans="1:5" x14ac:dyDescent="0.3">
      <c r="A41" t="str">
        <v/>
      </c>
      <c r="B41" t="str">
        <v/>
      </c>
      <c r="D41" t="str">
        <v>failed</v>
      </c>
      <c r="E41">
        <v>88</v>
      </c>
    </row>
    <row r="42" spans="1:5" x14ac:dyDescent="0.3">
      <c r="A42" t="str">
        <v>successful</v>
      </c>
      <c r="B42">
        <v>198</v>
      </c>
      <c r="D42" t="str">
        <v/>
      </c>
      <c r="E42" t="str">
        <v/>
      </c>
    </row>
    <row r="43" spans="1:5" x14ac:dyDescent="0.3">
      <c r="A43" t="str">
        <v>successful</v>
      </c>
      <c r="B43">
        <v>111</v>
      </c>
      <c r="D43" t="str">
        <v/>
      </c>
      <c r="E43" t="str">
        <v/>
      </c>
    </row>
    <row r="44" spans="1:5" x14ac:dyDescent="0.3">
      <c r="A44" t="str">
        <v>successful</v>
      </c>
      <c r="B44">
        <v>222</v>
      </c>
      <c r="D44" t="str">
        <v/>
      </c>
      <c r="E44" t="str">
        <v/>
      </c>
    </row>
    <row r="45" spans="1:5" x14ac:dyDescent="0.3">
      <c r="A45" t="str">
        <v>successful</v>
      </c>
      <c r="B45">
        <v>6212</v>
      </c>
      <c r="D45" t="str">
        <v/>
      </c>
      <c r="E45" t="str">
        <v/>
      </c>
    </row>
    <row r="46" spans="1:5" x14ac:dyDescent="0.3">
      <c r="A46" t="str">
        <v>successful</v>
      </c>
      <c r="B46">
        <v>98</v>
      </c>
      <c r="D46" t="str">
        <v/>
      </c>
      <c r="E46" t="str">
        <v/>
      </c>
    </row>
    <row r="47" spans="1:5" x14ac:dyDescent="0.3">
      <c r="A47" t="str">
        <v/>
      </c>
      <c r="B47" t="str">
        <v/>
      </c>
      <c r="D47" t="str">
        <v>failed</v>
      </c>
      <c r="E47">
        <v>48</v>
      </c>
    </row>
    <row r="48" spans="1:5" x14ac:dyDescent="0.3">
      <c r="A48" t="str">
        <v>successful</v>
      </c>
      <c r="B48">
        <v>92</v>
      </c>
      <c r="D48" t="str">
        <v/>
      </c>
      <c r="E48" t="str">
        <v/>
      </c>
    </row>
    <row r="49" spans="1:5" x14ac:dyDescent="0.3">
      <c r="A49" t="str">
        <v>successful</v>
      </c>
      <c r="B49">
        <v>149</v>
      </c>
      <c r="D49" t="str">
        <v/>
      </c>
      <c r="E49" t="str">
        <v/>
      </c>
    </row>
    <row r="50" spans="1:5" x14ac:dyDescent="0.3">
      <c r="A50" t="str">
        <v>successful</v>
      </c>
      <c r="B50">
        <v>2431</v>
      </c>
      <c r="D50" t="str">
        <v/>
      </c>
      <c r="E50" t="str">
        <v/>
      </c>
    </row>
    <row r="51" spans="1:5" x14ac:dyDescent="0.3">
      <c r="A51" t="str">
        <v>successful</v>
      </c>
      <c r="B51">
        <v>303</v>
      </c>
      <c r="D51" t="str">
        <v/>
      </c>
      <c r="E51" t="str">
        <v/>
      </c>
    </row>
    <row r="52" spans="1:5" x14ac:dyDescent="0.3">
      <c r="A52" t="str">
        <v/>
      </c>
      <c r="B52" t="str">
        <v/>
      </c>
      <c r="D52" t="str">
        <v>failed</v>
      </c>
      <c r="E52">
        <v>1</v>
      </c>
    </row>
    <row r="53" spans="1:5" x14ac:dyDescent="0.3">
      <c r="A53" t="str">
        <v/>
      </c>
      <c r="B53" t="str">
        <v/>
      </c>
      <c r="D53" t="str">
        <v>failed</v>
      </c>
      <c r="E53">
        <v>1467</v>
      </c>
    </row>
    <row r="54" spans="1:5" x14ac:dyDescent="0.3">
      <c r="A54" t="str">
        <v/>
      </c>
      <c r="B54" t="str">
        <v/>
      </c>
      <c r="D54" t="str">
        <v>failed</v>
      </c>
      <c r="E54">
        <v>75</v>
      </c>
    </row>
    <row r="55" spans="1:5" x14ac:dyDescent="0.3">
      <c r="A55" t="str">
        <v>successful</v>
      </c>
      <c r="B55">
        <v>209</v>
      </c>
      <c r="D55" t="str">
        <v/>
      </c>
      <c r="E55" t="str">
        <v/>
      </c>
    </row>
    <row r="56" spans="1:5" x14ac:dyDescent="0.3">
      <c r="A56" t="str">
        <v/>
      </c>
      <c r="B56" t="str">
        <v/>
      </c>
      <c r="D56" t="str">
        <v>failed</v>
      </c>
      <c r="E56">
        <v>120</v>
      </c>
    </row>
    <row r="57" spans="1:5" x14ac:dyDescent="0.3">
      <c r="A57" t="str">
        <v>successful</v>
      </c>
      <c r="B57">
        <v>131</v>
      </c>
      <c r="D57" t="str">
        <v/>
      </c>
      <c r="E57" t="str">
        <v/>
      </c>
    </row>
    <row r="58" spans="1:5" x14ac:dyDescent="0.3">
      <c r="A58" t="str">
        <v>successful</v>
      </c>
      <c r="B58">
        <v>164</v>
      </c>
      <c r="D58" t="str">
        <v/>
      </c>
      <c r="E58" t="str">
        <v/>
      </c>
    </row>
    <row r="59" spans="1:5" x14ac:dyDescent="0.3">
      <c r="A59" t="str">
        <v>successful</v>
      </c>
      <c r="B59">
        <v>201</v>
      </c>
      <c r="D59" t="str">
        <v/>
      </c>
      <c r="E59" t="str">
        <v/>
      </c>
    </row>
    <row r="60" spans="1:5" x14ac:dyDescent="0.3">
      <c r="A60" t="str">
        <v>successful</v>
      </c>
      <c r="B60">
        <v>211</v>
      </c>
      <c r="D60" t="str">
        <v/>
      </c>
      <c r="E60" t="str">
        <v/>
      </c>
    </row>
    <row r="61" spans="1:5" x14ac:dyDescent="0.3">
      <c r="A61" t="str">
        <v>successful</v>
      </c>
      <c r="B61">
        <v>128</v>
      </c>
      <c r="D61" t="str">
        <v/>
      </c>
      <c r="E61" t="str">
        <v/>
      </c>
    </row>
    <row r="62" spans="1:5" x14ac:dyDescent="0.3">
      <c r="A62" t="str">
        <v>successful</v>
      </c>
      <c r="B62">
        <v>1600</v>
      </c>
      <c r="D62" t="str">
        <v/>
      </c>
      <c r="E62" t="str">
        <v/>
      </c>
    </row>
    <row r="63" spans="1:5" x14ac:dyDescent="0.3">
      <c r="A63" t="str">
        <v/>
      </c>
      <c r="B63" t="str">
        <v/>
      </c>
      <c r="D63" t="str">
        <v>failed</v>
      </c>
      <c r="E63">
        <v>2253</v>
      </c>
    </row>
    <row r="64" spans="1:5" x14ac:dyDescent="0.3">
      <c r="A64" t="str">
        <v>successful</v>
      </c>
      <c r="B64">
        <v>249</v>
      </c>
      <c r="D64" t="str">
        <v/>
      </c>
      <c r="E64" t="str">
        <v/>
      </c>
    </row>
    <row r="65" spans="1:5" x14ac:dyDescent="0.3">
      <c r="A65" t="str">
        <v/>
      </c>
      <c r="B65" t="str">
        <v/>
      </c>
      <c r="D65" t="str">
        <v>failed</v>
      </c>
      <c r="E65">
        <v>5</v>
      </c>
    </row>
    <row r="66" spans="1:5" x14ac:dyDescent="0.3">
      <c r="A66" t="str">
        <v/>
      </c>
      <c r="B66" t="str">
        <v/>
      </c>
      <c r="D66" t="str">
        <v>failed</v>
      </c>
      <c r="E66">
        <v>38</v>
      </c>
    </row>
    <row r="67" spans="1:5" x14ac:dyDescent="0.3">
      <c r="A67" t="str">
        <v>successful</v>
      </c>
      <c r="B67">
        <v>236</v>
      </c>
      <c r="D67" t="str">
        <v/>
      </c>
      <c r="E67" t="str">
        <v/>
      </c>
    </row>
    <row r="68" spans="1:5" x14ac:dyDescent="0.3">
      <c r="A68" t="str">
        <v/>
      </c>
      <c r="B68" t="str">
        <v/>
      </c>
      <c r="D68" t="str">
        <v>failed</v>
      </c>
      <c r="E68">
        <v>12</v>
      </c>
    </row>
    <row r="69" spans="1:5" x14ac:dyDescent="0.3">
      <c r="A69" t="str">
        <v>successful</v>
      </c>
      <c r="B69">
        <v>4065</v>
      </c>
      <c r="D69" t="str">
        <v/>
      </c>
      <c r="E69" t="str">
        <v/>
      </c>
    </row>
    <row r="70" spans="1:5" x14ac:dyDescent="0.3">
      <c r="A70" t="str">
        <v>successful</v>
      </c>
      <c r="B70">
        <v>246</v>
      </c>
      <c r="D70" t="str">
        <v/>
      </c>
      <c r="E70" t="str">
        <v/>
      </c>
    </row>
    <row r="71" spans="1:5" x14ac:dyDescent="0.3">
      <c r="A71" t="str">
        <v/>
      </c>
      <c r="B71" t="str">
        <v/>
      </c>
      <c r="D71" t="str">
        <v/>
      </c>
      <c r="E71" t="str">
        <v/>
      </c>
    </row>
    <row r="72" spans="1:5" x14ac:dyDescent="0.3">
      <c r="A72" t="str">
        <v>successful</v>
      </c>
      <c r="B72">
        <v>2475</v>
      </c>
      <c r="D72" t="str">
        <v/>
      </c>
      <c r="E72" t="str">
        <v/>
      </c>
    </row>
    <row r="73" spans="1:5" x14ac:dyDescent="0.3">
      <c r="A73" t="str">
        <v>successful</v>
      </c>
      <c r="B73">
        <v>76</v>
      </c>
      <c r="D73" t="str">
        <v/>
      </c>
      <c r="E73" t="str">
        <v/>
      </c>
    </row>
    <row r="74" spans="1:5" x14ac:dyDescent="0.3">
      <c r="A74" t="str">
        <v>successful</v>
      </c>
      <c r="B74">
        <v>54</v>
      </c>
      <c r="D74" t="str">
        <v/>
      </c>
      <c r="E74" t="str">
        <v/>
      </c>
    </row>
    <row r="75" spans="1:5" x14ac:dyDescent="0.3">
      <c r="A75" t="str">
        <v>successful</v>
      </c>
      <c r="B75">
        <v>88</v>
      </c>
      <c r="D75" t="str">
        <v/>
      </c>
      <c r="E75" t="str">
        <v/>
      </c>
    </row>
    <row r="76" spans="1:5" x14ac:dyDescent="0.3">
      <c r="A76" t="str">
        <v>successful</v>
      </c>
      <c r="B76">
        <v>85</v>
      </c>
      <c r="D76" t="str">
        <v/>
      </c>
      <c r="E76" t="str">
        <v/>
      </c>
    </row>
    <row r="77" spans="1:5" x14ac:dyDescent="0.3">
      <c r="A77" t="str">
        <v>successful</v>
      </c>
      <c r="B77">
        <v>170</v>
      </c>
      <c r="D77" t="str">
        <v/>
      </c>
      <c r="E77" t="str">
        <v/>
      </c>
    </row>
    <row r="78" spans="1:5" x14ac:dyDescent="0.3">
      <c r="A78" t="str">
        <v/>
      </c>
      <c r="B78" t="str">
        <v/>
      </c>
      <c r="D78" t="str">
        <v>failed</v>
      </c>
      <c r="E78">
        <v>1684</v>
      </c>
    </row>
    <row r="79" spans="1:5" x14ac:dyDescent="0.3">
      <c r="A79" t="str">
        <v/>
      </c>
      <c r="B79" t="str">
        <v/>
      </c>
      <c r="D79" t="str">
        <v>failed</v>
      </c>
      <c r="E79">
        <v>56</v>
      </c>
    </row>
    <row r="80" spans="1:5" x14ac:dyDescent="0.3">
      <c r="A80" t="str">
        <v>successful</v>
      </c>
      <c r="B80">
        <v>330</v>
      </c>
      <c r="D80" t="str">
        <v/>
      </c>
      <c r="E80" t="str">
        <v/>
      </c>
    </row>
    <row r="81" spans="1:5" x14ac:dyDescent="0.3">
      <c r="A81" t="str">
        <v/>
      </c>
      <c r="B81" t="str">
        <v/>
      </c>
      <c r="D81" t="str">
        <v>failed</v>
      </c>
      <c r="E81">
        <v>838</v>
      </c>
    </row>
    <row r="82" spans="1:5" x14ac:dyDescent="0.3">
      <c r="A82" t="str">
        <v>successful</v>
      </c>
      <c r="B82">
        <v>127</v>
      </c>
      <c r="D82" t="str">
        <v/>
      </c>
      <c r="E82" t="str">
        <v/>
      </c>
    </row>
    <row r="83" spans="1:5" x14ac:dyDescent="0.3">
      <c r="A83" t="str">
        <v>successful</v>
      </c>
      <c r="B83">
        <v>411</v>
      </c>
      <c r="D83" t="str">
        <v/>
      </c>
      <c r="E83" t="str">
        <v/>
      </c>
    </row>
    <row r="84" spans="1:5" x14ac:dyDescent="0.3">
      <c r="A84" t="str">
        <v>successful</v>
      </c>
      <c r="B84">
        <v>180</v>
      </c>
      <c r="D84" t="str">
        <v/>
      </c>
      <c r="E84" t="str">
        <v/>
      </c>
    </row>
    <row r="85" spans="1:5" x14ac:dyDescent="0.3">
      <c r="A85" t="str">
        <v/>
      </c>
      <c r="B85" t="str">
        <v/>
      </c>
      <c r="D85" t="str">
        <v>failed</v>
      </c>
      <c r="E85">
        <v>1000</v>
      </c>
    </row>
    <row r="86" spans="1:5" x14ac:dyDescent="0.3">
      <c r="A86" t="str">
        <v>successful</v>
      </c>
      <c r="B86">
        <v>374</v>
      </c>
      <c r="D86" t="str">
        <v/>
      </c>
      <c r="E86" t="str">
        <v/>
      </c>
    </row>
    <row r="87" spans="1:5" x14ac:dyDescent="0.3">
      <c r="A87" t="str">
        <v>successful</v>
      </c>
      <c r="B87">
        <v>71</v>
      </c>
      <c r="D87" t="str">
        <v/>
      </c>
      <c r="E87" t="str">
        <v/>
      </c>
    </row>
    <row r="88" spans="1:5" x14ac:dyDescent="0.3">
      <c r="A88" t="str">
        <v>successful</v>
      </c>
      <c r="B88">
        <v>203</v>
      </c>
      <c r="D88" t="str">
        <v/>
      </c>
      <c r="E88" t="str">
        <v/>
      </c>
    </row>
    <row r="89" spans="1:5" x14ac:dyDescent="0.3">
      <c r="A89" t="str">
        <v/>
      </c>
      <c r="B89" t="str">
        <v/>
      </c>
      <c r="D89" t="str">
        <v>failed</v>
      </c>
      <c r="E89">
        <v>1482</v>
      </c>
    </row>
    <row r="90" spans="1:5" x14ac:dyDescent="0.3">
      <c r="A90" t="str">
        <v>successful</v>
      </c>
      <c r="B90">
        <v>113</v>
      </c>
      <c r="D90" t="str">
        <v/>
      </c>
      <c r="E90" t="str">
        <v/>
      </c>
    </row>
    <row r="91" spans="1:5" x14ac:dyDescent="0.3">
      <c r="A91" t="str">
        <v>successful</v>
      </c>
      <c r="B91">
        <v>96</v>
      </c>
      <c r="D91" t="str">
        <v/>
      </c>
      <c r="E91" t="str">
        <v/>
      </c>
    </row>
    <row r="92" spans="1:5" x14ac:dyDescent="0.3">
      <c r="A92" t="str">
        <v/>
      </c>
      <c r="B92" t="str">
        <v/>
      </c>
      <c r="D92" t="str">
        <v>failed</v>
      </c>
      <c r="E92">
        <v>106</v>
      </c>
    </row>
    <row r="93" spans="1:5" x14ac:dyDescent="0.3">
      <c r="A93" t="str">
        <v/>
      </c>
      <c r="B93" t="str">
        <v/>
      </c>
      <c r="D93" t="str">
        <v>failed</v>
      </c>
      <c r="E93">
        <v>679</v>
      </c>
    </row>
    <row r="94" spans="1:5" x14ac:dyDescent="0.3">
      <c r="A94" t="str">
        <v>successful</v>
      </c>
      <c r="B94">
        <v>498</v>
      </c>
      <c r="D94" t="str">
        <v/>
      </c>
      <c r="E94" t="str">
        <v/>
      </c>
    </row>
    <row r="95" spans="1:5" x14ac:dyDescent="0.3">
      <c r="A95" t="str">
        <v/>
      </c>
      <c r="B95" t="str">
        <v/>
      </c>
      <c r="D95" t="str">
        <v/>
      </c>
      <c r="E95" t="str">
        <v/>
      </c>
    </row>
    <row r="96" spans="1:5" x14ac:dyDescent="0.3">
      <c r="A96" t="str">
        <v>successful</v>
      </c>
      <c r="B96">
        <v>180</v>
      </c>
      <c r="D96" t="str">
        <v/>
      </c>
      <c r="E96" t="str">
        <v/>
      </c>
    </row>
    <row r="97" spans="1:5" x14ac:dyDescent="0.3">
      <c r="A97" t="str">
        <v>successful</v>
      </c>
      <c r="B97">
        <v>27</v>
      </c>
      <c r="D97" t="str">
        <v/>
      </c>
      <c r="E97" t="str">
        <v/>
      </c>
    </row>
    <row r="98" spans="1:5" x14ac:dyDescent="0.3">
      <c r="A98" t="str">
        <v>successful</v>
      </c>
      <c r="B98">
        <v>2331</v>
      </c>
      <c r="D98" t="str">
        <v/>
      </c>
      <c r="E98" t="str">
        <v/>
      </c>
    </row>
    <row r="99" spans="1:5" x14ac:dyDescent="0.3">
      <c r="A99" t="str">
        <v>successful</v>
      </c>
      <c r="B99">
        <v>113</v>
      </c>
      <c r="D99" t="str">
        <v/>
      </c>
      <c r="E99" t="str">
        <v/>
      </c>
    </row>
    <row r="100" spans="1:5" x14ac:dyDescent="0.3">
      <c r="A100" t="str">
        <v/>
      </c>
      <c r="B100" t="str">
        <v/>
      </c>
      <c r="D100" t="str">
        <v>failed</v>
      </c>
      <c r="E100">
        <v>1220</v>
      </c>
    </row>
    <row r="101" spans="1:5" x14ac:dyDescent="0.3">
      <c r="A101" t="str">
        <v>successful</v>
      </c>
      <c r="B101">
        <v>164</v>
      </c>
      <c r="D101" t="str">
        <v/>
      </c>
      <c r="E101" t="str">
        <v/>
      </c>
    </row>
    <row r="102" spans="1:5" x14ac:dyDescent="0.3">
      <c r="A102" t="str">
        <v/>
      </c>
      <c r="B102" t="str">
        <v/>
      </c>
      <c r="D102" t="str">
        <v>failed</v>
      </c>
      <c r="E102">
        <v>1</v>
      </c>
    </row>
    <row r="103" spans="1:5" x14ac:dyDescent="0.3">
      <c r="A103" t="str">
        <v>successful</v>
      </c>
      <c r="B103">
        <v>164</v>
      </c>
      <c r="D103" t="str">
        <v/>
      </c>
      <c r="E103" t="str">
        <v/>
      </c>
    </row>
    <row r="104" spans="1:5" x14ac:dyDescent="0.3">
      <c r="A104" t="str">
        <v>successful</v>
      </c>
      <c r="B104">
        <v>336</v>
      </c>
      <c r="D104" t="str">
        <v/>
      </c>
      <c r="E104" t="str">
        <v/>
      </c>
    </row>
    <row r="105" spans="1:5" x14ac:dyDescent="0.3">
      <c r="A105" t="str">
        <v/>
      </c>
      <c r="B105" t="str">
        <v/>
      </c>
      <c r="D105" t="str">
        <v>failed</v>
      </c>
      <c r="E105">
        <v>37</v>
      </c>
    </row>
    <row r="106" spans="1:5" x14ac:dyDescent="0.3">
      <c r="A106" t="str">
        <v>successful</v>
      </c>
      <c r="B106">
        <v>1917</v>
      </c>
      <c r="D106" t="str">
        <v/>
      </c>
      <c r="E106" t="str">
        <v/>
      </c>
    </row>
    <row r="107" spans="1:5" x14ac:dyDescent="0.3">
      <c r="A107" t="str">
        <v>successful</v>
      </c>
      <c r="B107">
        <v>95</v>
      </c>
      <c r="D107" t="str">
        <v/>
      </c>
      <c r="E107" t="str">
        <v/>
      </c>
    </row>
    <row r="108" spans="1:5" x14ac:dyDescent="0.3">
      <c r="A108" t="str">
        <v>successful</v>
      </c>
      <c r="B108">
        <v>147</v>
      </c>
      <c r="D108" t="str">
        <v/>
      </c>
      <c r="E108" t="str">
        <v/>
      </c>
    </row>
    <row r="109" spans="1:5" x14ac:dyDescent="0.3">
      <c r="A109" t="str">
        <v>successful</v>
      </c>
      <c r="B109">
        <v>86</v>
      </c>
      <c r="D109" t="str">
        <v/>
      </c>
      <c r="E109" t="str">
        <v/>
      </c>
    </row>
    <row r="110" spans="1:5" x14ac:dyDescent="0.3">
      <c r="A110" t="str">
        <v>successful</v>
      </c>
      <c r="B110">
        <v>83</v>
      </c>
      <c r="D110" t="str">
        <v/>
      </c>
      <c r="E110" t="str">
        <v/>
      </c>
    </row>
    <row r="111" spans="1:5" x14ac:dyDescent="0.3">
      <c r="A111" t="str">
        <v/>
      </c>
      <c r="B111" t="str">
        <v/>
      </c>
      <c r="D111" t="str">
        <v>failed</v>
      </c>
      <c r="E111">
        <v>60</v>
      </c>
    </row>
    <row r="112" spans="1:5" x14ac:dyDescent="0.3">
      <c r="A112" t="str">
        <v/>
      </c>
      <c r="B112" t="str">
        <v/>
      </c>
      <c r="D112" t="str">
        <v>failed</v>
      </c>
      <c r="E112">
        <v>296</v>
      </c>
    </row>
    <row r="113" spans="1:5" x14ac:dyDescent="0.3">
      <c r="A113" t="str">
        <v>successful</v>
      </c>
      <c r="B113">
        <v>676</v>
      </c>
      <c r="D113" t="str">
        <v/>
      </c>
      <c r="E113" t="str">
        <v/>
      </c>
    </row>
    <row r="114" spans="1:5" x14ac:dyDescent="0.3">
      <c r="A114" t="str">
        <v>successful</v>
      </c>
      <c r="B114">
        <v>361</v>
      </c>
      <c r="D114" t="str">
        <v/>
      </c>
      <c r="E114" t="str">
        <v/>
      </c>
    </row>
    <row r="115" spans="1:5" x14ac:dyDescent="0.3">
      <c r="A115" t="str">
        <v>successful</v>
      </c>
      <c r="B115">
        <v>131</v>
      </c>
      <c r="D115" t="str">
        <v/>
      </c>
      <c r="E115" t="str">
        <v/>
      </c>
    </row>
    <row r="116" spans="1:5" x14ac:dyDescent="0.3">
      <c r="A116" t="str">
        <v>successful</v>
      </c>
      <c r="B116">
        <v>126</v>
      </c>
      <c r="D116" t="str">
        <v/>
      </c>
      <c r="E116" t="str">
        <v/>
      </c>
    </row>
    <row r="117" spans="1:5" x14ac:dyDescent="0.3">
      <c r="A117" t="str">
        <v/>
      </c>
      <c r="B117" t="str">
        <v/>
      </c>
      <c r="D117" t="str">
        <v>failed</v>
      </c>
      <c r="E117">
        <v>3304</v>
      </c>
    </row>
    <row r="118" spans="1:5" x14ac:dyDescent="0.3">
      <c r="A118" t="str">
        <v/>
      </c>
      <c r="B118" t="str">
        <v/>
      </c>
      <c r="D118" t="str">
        <v>failed</v>
      </c>
      <c r="E118">
        <v>73</v>
      </c>
    </row>
    <row r="119" spans="1:5" x14ac:dyDescent="0.3">
      <c r="A119" t="str">
        <v>successful</v>
      </c>
      <c r="B119">
        <v>275</v>
      </c>
      <c r="D119" t="str">
        <v/>
      </c>
      <c r="E119" t="str">
        <v/>
      </c>
    </row>
    <row r="120" spans="1:5" x14ac:dyDescent="0.3">
      <c r="A120" t="str">
        <v>successful</v>
      </c>
      <c r="B120">
        <v>67</v>
      </c>
      <c r="D120" t="str">
        <v/>
      </c>
      <c r="E120" t="str">
        <v/>
      </c>
    </row>
    <row r="121" spans="1:5" x14ac:dyDescent="0.3">
      <c r="A121" t="str">
        <v>successful</v>
      </c>
      <c r="B121">
        <v>154</v>
      </c>
      <c r="D121" t="str">
        <v/>
      </c>
      <c r="E121" t="str">
        <v/>
      </c>
    </row>
    <row r="122" spans="1:5" x14ac:dyDescent="0.3">
      <c r="A122" t="str">
        <v>successful</v>
      </c>
      <c r="B122">
        <v>1782</v>
      </c>
      <c r="D122" t="str">
        <v/>
      </c>
      <c r="E122" t="str">
        <v/>
      </c>
    </row>
    <row r="123" spans="1:5" x14ac:dyDescent="0.3">
      <c r="A123" t="str">
        <v>successful</v>
      </c>
      <c r="B123">
        <v>903</v>
      </c>
      <c r="D123" t="str">
        <v/>
      </c>
      <c r="E123" t="str">
        <v/>
      </c>
    </row>
    <row r="124" spans="1:5" x14ac:dyDescent="0.3">
      <c r="A124" t="str">
        <v/>
      </c>
      <c r="B124" t="str">
        <v/>
      </c>
      <c r="D124" t="str">
        <v>failed</v>
      </c>
      <c r="E124">
        <v>3387</v>
      </c>
    </row>
    <row r="125" spans="1:5" x14ac:dyDescent="0.3">
      <c r="A125" t="str">
        <v/>
      </c>
      <c r="B125" t="str">
        <v/>
      </c>
      <c r="D125" t="str">
        <v>failed</v>
      </c>
      <c r="E125">
        <v>662</v>
      </c>
    </row>
    <row r="126" spans="1:5" x14ac:dyDescent="0.3">
      <c r="A126" t="str">
        <v>successful</v>
      </c>
      <c r="B126">
        <v>94</v>
      </c>
      <c r="D126" t="str">
        <v/>
      </c>
      <c r="E126" t="str">
        <v/>
      </c>
    </row>
    <row r="127" spans="1:5" x14ac:dyDescent="0.3">
      <c r="A127" t="str">
        <v>successful</v>
      </c>
      <c r="B127">
        <v>180</v>
      </c>
      <c r="D127" t="str">
        <v/>
      </c>
      <c r="E127" t="str">
        <v/>
      </c>
    </row>
    <row r="128" spans="1:5" x14ac:dyDescent="0.3">
      <c r="A128" t="str">
        <v/>
      </c>
      <c r="B128" t="str">
        <v/>
      </c>
      <c r="D128" t="str">
        <v>failed</v>
      </c>
      <c r="E128">
        <v>774</v>
      </c>
    </row>
    <row r="129" spans="1:5" x14ac:dyDescent="0.3">
      <c r="A129" t="str">
        <v/>
      </c>
      <c r="B129" t="str">
        <v/>
      </c>
      <c r="D129" t="str">
        <v>failed</v>
      </c>
      <c r="E129">
        <v>672</v>
      </c>
    </row>
    <row r="130" spans="1:5" x14ac:dyDescent="0.3">
      <c r="A130" t="str">
        <v/>
      </c>
      <c r="B130" t="str">
        <v/>
      </c>
      <c r="D130" t="str">
        <v/>
      </c>
      <c r="E130" t="str">
        <v/>
      </c>
    </row>
    <row r="131" spans="1:5" x14ac:dyDescent="0.3">
      <c r="A131" t="str">
        <v/>
      </c>
      <c r="B131" t="str">
        <v/>
      </c>
      <c r="D131" t="str">
        <v/>
      </c>
      <c r="E131" t="str">
        <v/>
      </c>
    </row>
    <row r="132" spans="1:5" x14ac:dyDescent="0.3">
      <c r="A132" t="str">
        <v>successful</v>
      </c>
      <c r="B132">
        <v>533</v>
      </c>
      <c r="D132" t="str">
        <v/>
      </c>
      <c r="E132" t="str">
        <v/>
      </c>
    </row>
    <row r="133" spans="1:5" x14ac:dyDescent="0.3">
      <c r="A133" t="str">
        <v>successful</v>
      </c>
      <c r="B133">
        <v>2443</v>
      </c>
      <c r="D133" t="str">
        <v/>
      </c>
      <c r="E133" t="str">
        <v/>
      </c>
    </row>
    <row r="134" spans="1:5" x14ac:dyDescent="0.3">
      <c r="A134" t="str">
        <v>successful</v>
      </c>
      <c r="B134">
        <v>89</v>
      </c>
      <c r="D134" t="str">
        <v/>
      </c>
      <c r="E134" t="str">
        <v/>
      </c>
    </row>
    <row r="135" spans="1:5" x14ac:dyDescent="0.3">
      <c r="A135" t="str">
        <v>successful</v>
      </c>
      <c r="B135">
        <v>159</v>
      </c>
      <c r="D135" t="str">
        <v/>
      </c>
      <c r="E135" t="str">
        <v/>
      </c>
    </row>
    <row r="136" spans="1:5" x14ac:dyDescent="0.3">
      <c r="A136" t="str">
        <v/>
      </c>
      <c r="B136" t="str">
        <v/>
      </c>
      <c r="D136" t="str">
        <v>failed</v>
      </c>
      <c r="E136">
        <v>940</v>
      </c>
    </row>
    <row r="137" spans="1:5" x14ac:dyDescent="0.3">
      <c r="A137" t="str">
        <v/>
      </c>
      <c r="B137" t="str">
        <v/>
      </c>
      <c r="D137" t="str">
        <v>failed</v>
      </c>
      <c r="E137">
        <v>117</v>
      </c>
    </row>
    <row r="138" spans="1:5" x14ac:dyDescent="0.3">
      <c r="A138" t="str">
        <v/>
      </c>
      <c r="B138" t="str">
        <v/>
      </c>
      <c r="D138" t="str">
        <v/>
      </c>
      <c r="E138" t="str">
        <v/>
      </c>
    </row>
    <row r="139" spans="1:5" x14ac:dyDescent="0.3">
      <c r="A139" t="str">
        <v>successful</v>
      </c>
      <c r="B139">
        <v>50</v>
      </c>
      <c r="D139" t="str">
        <v/>
      </c>
      <c r="E139" t="str">
        <v/>
      </c>
    </row>
    <row r="140" spans="1:5" x14ac:dyDescent="0.3">
      <c r="A140" t="str">
        <v/>
      </c>
      <c r="B140" t="str">
        <v/>
      </c>
      <c r="D140" t="str">
        <v>failed</v>
      </c>
      <c r="E140">
        <v>115</v>
      </c>
    </row>
    <row r="141" spans="1:5" x14ac:dyDescent="0.3">
      <c r="A141" t="str">
        <v/>
      </c>
      <c r="B141" t="str">
        <v/>
      </c>
      <c r="D141" t="str">
        <v>failed</v>
      </c>
      <c r="E141">
        <v>326</v>
      </c>
    </row>
    <row r="142" spans="1:5" x14ac:dyDescent="0.3">
      <c r="A142" t="str">
        <v>successful</v>
      </c>
      <c r="B142">
        <v>186</v>
      </c>
      <c r="D142" t="str">
        <v/>
      </c>
      <c r="E142" t="str">
        <v/>
      </c>
    </row>
    <row r="143" spans="1:5" x14ac:dyDescent="0.3">
      <c r="A143" t="str">
        <v>successful</v>
      </c>
      <c r="B143">
        <v>1071</v>
      </c>
      <c r="D143" t="str">
        <v/>
      </c>
      <c r="E143" t="str">
        <v/>
      </c>
    </row>
    <row r="144" spans="1:5" x14ac:dyDescent="0.3">
      <c r="A144" t="str">
        <v>successful</v>
      </c>
      <c r="B144">
        <v>117</v>
      </c>
      <c r="D144" t="str">
        <v/>
      </c>
      <c r="E144" t="str">
        <v/>
      </c>
    </row>
    <row r="145" spans="1:5" x14ac:dyDescent="0.3">
      <c r="A145" t="str">
        <v>successful</v>
      </c>
      <c r="B145">
        <v>70</v>
      </c>
      <c r="D145" t="str">
        <v/>
      </c>
      <c r="E145" t="str">
        <v/>
      </c>
    </row>
    <row r="146" spans="1:5" x14ac:dyDescent="0.3">
      <c r="A146" t="str">
        <v>successful</v>
      </c>
      <c r="B146">
        <v>135</v>
      </c>
      <c r="D146" t="str">
        <v/>
      </c>
      <c r="E146" t="str">
        <v/>
      </c>
    </row>
    <row r="147" spans="1:5" x14ac:dyDescent="0.3">
      <c r="A147" t="str">
        <v>successful</v>
      </c>
      <c r="B147">
        <v>768</v>
      </c>
      <c r="D147" t="str">
        <v/>
      </c>
      <c r="E147" t="str">
        <v/>
      </c>
    </row>
    <row r="148" spans="1:5" x14ac:dyDescent="0.3">
      <c r="A148" t="str">
        <v/>
      </c>
      <c r="B148" t="str">
        <v/>
      </c>
      <c r="D148" t="str">
        <v/>
      </c>
      <c r="E148" t="str">
        <v/>
      </c>
    </row>
    <row r="149" spans="1:5" x14ac:dyDescent="0.3">
      <c r="A149" t="str">
        <v>successful</v>
      </c>
      <c r="B149">
        <v>199</v>
      </c>
      <c r="D149" t="str">
        <v/>
      </c>
      <c r="E149" t="str">
        <v/>
      </c>
    </row>
    <row r="150" spans="1:5" x14ac:dyDescent="0.3">
      <c r="A150" t="str">
        <v>successful</v>
      </c>
      <c r="B150">
        <v>107</v>
      </c>
      <c r="D150" t="str">
        <v/>
      </c>
      <c r="E150" t="str">
        <v/>
      </c>
    </row>
    <row r="151" spans="1:5" x14ac:dyDescent="0.3">
      <c r="A151" t="str">
        <v>successful</v>
      </c>
      <c r="B151">
        <v>195</v>
      </c>
      <c r="D151" t="str">
        <v/>
      </c>
      <c r="E151" t="str">
        <v/>
      </c>
    </row>
    <row r="152" spans="1:5" x14ac:dyDescent="0.3">
      <c r="A152" t="str">
        <v/>
      </c>
      <c r="B152" t="str">
        <v/>
      </c>
      <c r="D152" t="str">
        <v>failed</v>
      </c>
      <c r="E152">
        <v>1</v>
      </c>
    </row>
    <row r="153" spans="1:5" x14ac:dyDescent="0.3">
      <c r="A153" t="str">
        <v/>
      </c>
      <c r="B153" t="str">
        <v/>
      </c>
      <c r="D153" t="str">
        <v>failed</v>
      </c>
      <c r="E153">
        <v>1467</v>
      </c>
    </row>
    <row r="154" spans="1:5" x14ac:dyDescent="0.3">
      <c r="A154" t="str">
        <v>successful</v>
      </c>
      <c r="B154">
        <v>3376</v>
      </c>
      <c r="D154" t="str">
        <v/>
      </c>
      <c r="E154" t="str">
        <v/>
      </c>
    </row>
    <row r="155" spans="1:5" x14ac:dyDescent="0.3">
      <c r="A155" t="str">
        <v/>
      </c>
      <c r="B155" t="str">
        <v/>
      </c>
      <c r="D155" t="str">
        <v>failed</v>
      </c>
      <c r="E155">
        <v>5681</v>
      </c>
    </row>
    <row r="156" spans="1:5" x14ac:dyDescent="0.3">
      <c r="A156" t="str">
        <v/>
      </c>
      <c r="B156" t="str">
        <v/>
      </c>
      <c r="D156" t="str">
        <v>failed</v>
      </c>
      <c r="E156">
        <v>1059</v>
      </c>
    </row>
    <row r="157" spans="1:5" x14ac:dyDescent="0.3">
      <c r="A157" t="str">
        <v/>
      </c>
      <c r="B157" t="str">
        <v/>
      </c>
      <c r="D157" t="str">
        <v>failed</v>
      </c>
      <c r="E157">
        <v>1194</v>
      </c>
    </row>
    <row r="158" spans="1:5" x14ac:dyDescent="0.3">
      <c r="A158" t="str">
        <v/>
      </c>
      <c r="B158" t="str">
        <v/>
      </c>
      <c r="D158" t="str">
        <v/>
      </c>
      <c r="E158" t="str">
        <v/>
      </c>
    </row>
    <row r="159" spans="1:5" x14ac:dyDescent="0.3">
      <c r="A159" t="str">
        <v/>
      </c>
      <c r="B159" t="str">
        <v/>
      </c>
      <c r="D159" t="str">
        <v>failed</v>
      </c>
      <c r="E159">
        <v>30</v>
      </c>
    </row>
    <row r="160" spans="1:5" x14ac:dyDescent="0.3">
      <c r="A160" t="str">
        <v>successful</v>
      </c>
      <c r="B160">
        <v>41</v>
      </c>
      <c r="D160" t="str">
        <v/>
      </c>
      <c r="E160" t="str">
        <v/>
      </c>
    </row>
    <row r="161" spans="1:5" x14ac:dyDescent="0.3">
      <c r="A161" t="str">
        <v>successful</v>
      </c>
      <c r="B161">
        <v>1821</v>
      </c>
      <c r="D161" t="str">
        <v/>
      </c>
      <c r="E161" t="str">
        <v/>
      </c>
    </row>
    <row r="162" spans="1:5" x14ac:dyDescent="0.3">
      <c r="A162" t="str">
        <v>successful</v>
      </c>
      <c r="B162">
        <v>164</v>
      </c>
      <c r="D162" t="str">
        <v/>
      </c>
      <c r="E162" t="str">
        <v/>
      </c>
    </row>
    <row r="163" spans="1:5" x14ac:dyDescent="0.3">
      <c r="A163" t="str">
        <v/>
      </c>
      <c r="B163" t="str">
        <v/>
      </c>
      <c r="D163" t="str">
        <v>failed</v>
      </c>
      <c r="E163">
        <v>75</v>
      </c>
    </row>
    <row r="164" spans="1:5" x14ac:dyDescent="0.3">
      <c r="A164" t="str">
        <v>successful</v>
      </c>
      <c r="B164">
        <v>157</v>
      </c>
      <c r="D164" t="str">
        <v/>
      </c>
      <c r="E164" t="str">
        <v/>
      </c>
    </row>
    <row r="165" spans="1:5" x14ac:dyDescent="0.3">
      <c r="A165" t="str">
        <v>successful</v>
      </c>
      <c r="B165">
        <v>246</v>
      </c>
      <c r="D165" t="str">
        <v/>
      </c>
      <c r="E165" t="str">
        <v/>
      </c>
    </row>
    <row r="166" spans="1:5" x14ac:dyDescent="0.3">
      <c r="A166" t="str">
        <v>successful</v>
      </c>
      <c r="B166">
        <v>1396</v>
      </c>
      <c r="D166" t="str">
        <v/>
      </c>
      <c r="E166" t="str">
        <v/>
      </c>
    </row>
    <row r="167" spans="1:5" x14ac:dyDescent="0.3">
      <c r="A167" t="str">
        <v>successful</v>
      </c>
      <c r="B167">
        <v>2506</v>
      </c>
      <c r="D167" t="str">
        <v/>
      </c>
      <c r="E167" t="str">
        <v/>
      </c>
    </row>
    <row r="168" spans="1:5" x14ac:dyDescent="0.3">
      <c r="A168" t="str">
        <v>successful</v>
      </c>
      <c r="B168">
        <v>244</v>
      </c>
      <c r="D168" t="str">
        <v/>
      </c>
      <c r="E168" t="str">
        <v/>
      </c>
    </row>
    <row r="169" spans="1:5" x14ac:dyDescent="0.3">
      <c r="A169" t="str">
        <v>successful</v>
      </c>
      <c r="B169">
        <v>146</v>
      </c>
      <c r="D169" t="str">
        <v/>
      </c>
      <c r="E169" t="str">
        <v/>
      </c>
    </row>
    <row r="170" spans="1:5" x14ac:dyDescent="0.3">
      <c r="A170" t="str">
        <v/>
      </c>
      <c r="B170" t="str">
        <v/>
      </c>
      <c r="D170" t="str">
        <v>failed</v>
      </c>
      <c r="E170">
        <v>955</v>
      </c>
    </row>
    <row r="171" spans="1:5" x14ac:dyDescent="0.3">
      <c r="A171" t="str">
        <v>successful</v>
      </c>
      <c r="B171">
        <v>1267</v>
      </c>
      <c r="D171" t="str">
        <v/>
      </c>
      <c r="E171" t="str">
        <v/>
      </c>
    </row>
    <row r="172" spans="1:5" x14ac:dyDescent="0.3">
      <c r="A172" t="str">
        <v/>
      </c>
      <c r="B172" t="str">
        <v/>
      </c>
      <c r="D172" t="str">
        <v>failed</v>
      </c>
      <c r="E172">
        <v>67</v>
      </c>
    </row>
    <row r="173" spans="1:5" x14ac:dyDescent="0.3">
      <c r="A173" t="str">
        <v/>
      </c>
      <c r="B173" t="str">
        <v/>
      </c>
      <c r="D173" t="str">
        <v>failed</v>
      </c>
      <c r="E173">
        <v>5</v>
      </c>
    </row>
    <row r="174" spans="1:5" x14ac:dyDescent="0.3">
      <c r="A174" t="str">
        <v/>
      </c>
      <c r="B174" t="str">
        <v/>
      </c>
      <c r="D174" t="str">
        <v>failed</v>
      </c>
      <c r="E174">
        <v>26</v>
      </c>
    </row>
    <row r="175" spans="1:5" x14ac:dyDescent="0.3">
      <c r="A175" t="str">
        <v>successful</v>
      </c>
      <c r="B175">
        <v>1561</v>
      </c>
      <c r="D175" t="str">
        <v/>
      </c>
      <c r="E175" t="str">
        <v/>
      </c>
    </row>
    <row r="176" spans="1:5" x14ac:dyDescent="0.3">
      <c r="A176" t="str">
        <v>successful</v>
      </c>
      <c r="B176">
        <v>48</v>
      </c>
      <c r="D176" t="str">
        <v/>
      </c>
      <c r="E176" t="str">
        <v/>
      </c>
    </row>
    <row r="177" spans="1:5" x14ac:dyDescent="0.3">
      <c r="A177" t="str">
        <v/>
      </c>
      <c r="B177" t="str">
        <v/>
      </c>
      <c r="D177" t="str">
        <v>failed</v>
      </c>
      <c r="E177">
        <v>1130</v>
      </c>
    </row>
    <row r="178" spans="1:5" x14ac:dyDescent="0.3">
      <c r="A178" t="str">
        <v/>
      </c>
      <c r="B178" t="str">
        <v/>
      </c>
      <c r="D178" t="str">
        <v>failed</v>
      </c>
      <c r="E178">
        <v>782</v>
      </c>
    </row>
    <row r="179" spans="1:5" x14ac:dyDescent="0.3">
      <c r="A179" t="str">
        <v>successful</v>
      </c>
      <c r="B179">
        <v>2739</v>
      </c>
      <c r="D179" t="str">
        <v/>
      </c>
      <c r="E179" t="str">
        <v/>
      </c>
    </row>
    <row r="180" spans="1:5" x14ac:dyDescent="0.3">
      <c r="A180" t="str">
        <v/>
      </c>
      <c r="B180" t="str">
        <v/>
      </c>
      <c r="D180" t="str">
        <v>failed</v>
      </c>
      <c r="E180">
        <v>210</v>
      </c>
    </row>
    <row r="181" spans="1:5" x14ac:dyDescent="0.3">
      <c r="A181" t="str">
        <v>successful</v>
      </c>
      <c r="B181">
        <v>3537</v>
      </c>
      <c r="D181" t="str">
        <v/>
      </c>
      <c r="E181" t="str">
        <v/>
      </c>
    </row>
    <row r="182" spans="1:5" x14ac:dyDescent="0.3">
      <c r="A182" t="str">
        <v>successful</v>
      </c>
      <c r="B182">
        <v>2107</v>
      </c>
      <c r="D182" t="str">
        <v/>
      </c>
      <c r="E182" t="str">
        <v/>
      </c>
    </row>
    <row r="183" spans="1:5" x14ac:dyDescent="0.3">
      <c r="A183" t="str">
        <v/>
      </c>
      <c r="B183" t="str">
        <v/>
      </c>
      <c r="D183" t="str">
        <v>failed</v>
      </c>
      <c r="E183">
        <v>136</v>
      </c>
    </row>
    <row r="184" spans="1:5" x14ac:dyDescent="0.3">
      <c r="A184" t="str">
        <v>successful</v>
      </c>
      <c r="B184">
        <v>3318</v>
      </c>
      <c r="D184" t="str">
        <v/>
      </c>
      <c r="E184" t="str">
        <v/>
      </c>
    </row>
    <row r="185" spans="1:5" x14ac:dyDescent="0.3">
      <c r="A185" t="str">
        <v/>
      </c>
      <c r="B185" t="str">
        <v/>
      </c>
      <c r="D185" t="str">
        <v>failed</v>
      </c>
      <c r="E185">
        <v>86</v>
      </c>
    </row>
    <row r="186" spans="1:5" x14ac:dyDescent="0.3">
      <c r="A186" t="str">
        <v>successful</v>
      </c>
      <c r="B186">
        <v>340</v>
      </c>
      <c r="D186" t="str">
        <v/>
      </c>
      <c r="E186" t="str">
        <v/>
      </c>
    </row>
    <row r="187" spans="1:5" x14ac:dyDescent="0.3">
      <c r="A187" t="str">
        <v/>
      </c>
      <c r="B187" t="str">
        <v/>
      </c>
      <c r="D187" t="str">
        <v>failed</v>
      </c>
      <c r="E187">
        <v>19</v>
      </c>
    </row>
    <row r="188" spans="1:5" x14ac:dyDescent="0.3">
      <c r="A188" t="str">
        <v/>
      </c>
      <c r="B188" t="str">
        <v/>
      </c>
      <c r="D188" t="str">
        <v>failed</v>
      </c>
      <c r="E188">
        <v>886</v>
      </c>
    </row>
    <row r="189" spans="1:5" x14ac:dyDescent="0.3">
      <c r="A189" t="str">
        <v>successful</v>
      </c>
      <c r="B189">
        <v>1442</v>
      </c>
      <c r="D189" t="str">
        <v/>
      </c>
      <c r="E189" t="str">
        <v/>
      </c>
    </row>
    <row r="190" spans="1:5" x14ac:dyDescent="0.3">
      <c r="A190" t="str">
        <v/>
      </c>
      <c r="B190" t="str">
        <v/>
      </c>
      <c r="D190" t="str">
        <v>failed</v>
      </c>
      <c r="E190">
        <v>35</v>
      </c>
    </row>
    <row r="191" spans="1:5" x14ac:dyDescent="0.3">
      <c r="A191" t="str">
        <v/>
      </c>
      <c r="B191" t="str">
        <v/>
      </c>
      <c r="D191" t="str">
        <v/>
      </c>
      <c r="E191" t="str">
        <v/>
      </c>
    </row>
    <row r="192" spans="1:5" x14ac:dyDescent="0.3">
      <c r="A192" t="str">
        <v/>
      </c>
      <c r="B192" t="str">
        <v/>
      </c>
      <c r="D192" t="str">
        <v>failed</v>
      </c>
      <c r="E192">
        <v>24</v>
      </c>
    </row>
    <row r="193" spans="1:5" x14ac:dyDescent="0.3">
      <c r="A193" t="str">
        <v/>
      </c>
      <c r="B193" t="str">
        <v/>
      </c>
      <c r="D193" t="str">
        <v>failed</v>
      </c>
      <c r="E193">
        <v>86</v>
      </c>
    </row>
    <row r="194" spans="1:5" x14ac:dyDescent="0.3">
      <c r="A194" t="str">
        <v/>
      </c>
      <c r="B194" t="str">
        <v/>
      </c>
      <c r="D194" t="str">
        <v>failed</v>
      </c>
      <c r="E194">
        <v>243</v>
      </c>
    </row>
    <row r="195" spans="1:5" x14ac:dyDescent="0.3">
      <c r="A195" t="str">
        <v/>
      </c>
      <c r="B195" t="str">
        <v/>
      </c>
      <c r="D195" t="str">
        <v>failed</v>
      </c>
      <c r="E195">
        <v>65</v>
      </c>
    </row>
    <row r="196" spans="1:5" x14ac:dyDescent="0.3">
      <c r="A196" t="str">
        <v>successful</v>
      </c>
      <c r="B196">
        <v>126</v>
      </c>
      <c r="D196" t="str">
        <v/>
      </c>
      <c r="E196" t="str">
        <v/>
      </c>
    </row>
    <row r="197" spans="1:5" x14ac:dyDescent="0.3">
      <c r="A197" t="str">
        <v>successful</v>
      </c>
      <c r="B197">
        <v>524</v>
      </c>
      <c r="D197" t="str">
        <v/>
      </c>
      <c r="E197" t="str">
        <v/>
      </c>
    </row>
    <row r="198" spans="1:5" x14ac:dyDescent="0.3">
      <c r="A198" t="str">
        <v/>
      </c>
      <c r="B198" t="str">
        <v/>
      </c>
      <c r="D198" t="str">
        <v>failed</v>
      </c>
      <c r="E198">
        <v>100</v>
      </c>
    </row>
    <row r="199" spans="1:5" x14ac:dyDescent="0.3">
      <c r="A199" t="str">
        <v>successful</v>
      </c>
      <c r="B199">
        <v>1989</v>
      </c>
      <c r="D199" t="str">
        <v/>
      </c>
      <c r="E199" t="str">
        <v/>
      </c>
    </row>
    <row r="200" spans="1:5" x14ac:dyDescent="0.3">
      <c r="A200" t="str">
        <v/>
      </c>
      <c r="B200" t="str">
        <v/>
      </c>
      <c r="D200" t="str">
        <v>failed</v>
      </c>
      <c r="E200">
        <v>168</v>
      </c>
    </row>
    <row r="201" spans="1:5" x14ac:dyDescent="0.3">
      <c r="A201" t="str">
        <v/>
      </c>
      <c r="B201" t="str">
        <v/>
      </c>
      <c r="D201" t="str">
        <v>failed</v>
      </c>
      <c r="E201">
        <v>13</v>
      </c>
    </row>
    <row r="202" spans="1:5" x14ac:dyDescent="0.3">
      <c r="A202" t="str">
        <v/>
      </c>
      <c r="B202" t="str">
        <v/>
      </c>
      <c r="D202" t="str">
        <v>failed</v>
      </c>
      <c r="E202">
        <v>1</v>
      </c>
    </row>
    <row r="203" spans="1:5" x14ac:dyDescent="0.3">
      <c r="A203" t="str">
        <v>successful</v>
      </c>
      <c r="B203">
        <v>157</v>
      </c>
      <c r="D203" t="str">
        <v/>
      </c>
      <c r="E203" t="str">
        <v/>
      </c>
    </row>
    <row r="204" spans="1:5" x14ac:dyDescent="0.3">
      <c r="A204" t="str">
        <v/>
      </c>
      <c r="B204" t="str">
        <v/>
      </c>
      <c r="D204" t="str">
        <v/>
      </c>
      <c r="E204" t="str">
        <v/>
      </c>
    </row>
    <row r="205" spans="1:5" x14ac:dyDescent="0.3">
      <c r="A205" t="str">
        <v>successful</v>
      </c>
      <c r="B205">
        <v>4498</v>
      </c>
      <c r="D205" t="str">
        <v/>
      </c>
      <c r="E205" t="str">
        <v/>
      </c>
    </row>
    <row r="206" spans="1:5" x14ac:dyDescent="0.3">
      <c r="A206" t="str">
        <v/>
      </c>
      <c r="B206" t="str">
        <v/>
      </c>
      <c r="D206" t="str">
        <v>failed</v>
      </c>
      <c r="E206">
        <v>40</v>
      </c>
    </row>
    <row r="207" spans="1:5" x14ac:dyDescent="0.3">
      <c r="A207" t="str">
        <v>successful</v>
      </c>
      <c r="B207">
        <v>80</v>
      </c>
      <c r="D207" t="str">
        <v/>
      </c>
      <c r="E207" t="str">
        <v/>
      </c>
    </row>
    <row r="208" spans="1:5" x14ac:dyDescent="0.3">
      <c r="A208" t="str">
        <v/>
      </c>
      <c r="B208" t="str">
        <v/>
      </c>
      <c r="D208" t="str">
        <v/>
      </c>
      <c r="E208" t="str">
        <v/>
      </c>
    </row>
    <row r="209" spans="1:5" x14ac:dyDescent="0.3">
      <c r="A209" t="str">
        <v>successful</v>
      </c>
      <c r="B209">
        <v>43</v>
      </c>
      <c r="D209" t="str">
        <v/>
      </c>
      <c r="E209" t="str">
        <v/>
      </c>
    </row>
    <row r="210" spans="1:5" x14ac:dyDescent="0.3">
      <c r="A210" t="str">
        <v>successful</v>
      </c>
      <c r="B210">
        <v>2053</v>
      </c>
      <c r="D210" t="str">
        <v/>
      </c>
      <c r="E210" t="str">
        <v/>
      </c>
    </row>
    <row r="211" spans="1:5" x14ac:dyDescent="0.3">
      <c r="A211" t="str">
        <v/>
      </c>
      <c r="B211" t="str">
        <v/>
      </c>
      <c r="D211" t="str">
        <v/>
      </c>
      <c r="E211" t="str">
        <v/>
      </c>
    </row>
    <row r="212" spans="1:5" x14ac:dyDescent="0.3">
      <c r="A212" t="str">
        <v/>
      </c>
      <c r="B212" t="str">
        <v/>
      </c>
      <c r="D212" t="str">
        <v>failed</v>
      </c>
      <c r="E212">
        <v>226</v>
      </c>
    </row>
    <row r="213" spans="1:5" x14ac:dyDescent="0.3">
      <c r="A213" t="str">
        <v/>
      </c>
      <c r="B213" t="str">
        <v/>
      </c>
      <c r="D213" t="str">
        <v>failed</v>
      </c>
      <c r="E213">
        <v>1625</v>
      </c>
    </row>
    <row r="214" spans="1:5" x14ac:dyDescent="0.3">
      <c r="A214" t="str">
        <v>successful</v>
      </c>
      <c r="B214">
        <v>168</v>
      </c>
      <c r="D214" t="str">
        <v/>
      </c>
      <c r="E214" t="str">
        <v/>
      </c>
    </row>
    <row r="215" spans="1:5" x14ac:dyDescent="0.3">
      <c r="A215" t="str">
        <v>successful</v>
      </c>
      <c r="B215">
        <v>4289</v>
      </c>
      <c r="D215" t="str">
        <v/>
      </c>
      <c r="E215" t="str">
        <v/>
      </c>
    </row>
    <row r="216" spans="1:5" x14ac:dyDescent="0.3">
      <c r="A216" t="str">
        <v>successful</v>
      </c>
      <c r="B216">
        <v>165</v>
      </c>
      <c r="D216" t="str">
        <v/>
      </c>
      <c r="E216" t="str">
        <v/>
      </c>
    </row>
    <row r="217" spans="1:5" x14ac:dyDescent="0.3">
      <c r="A217" t="str">
        <v/>
      </c>
      <c r="B217" t="str">
        <v/>
      </c>
      <c r="D217" t="str">
        <v>failed</v>
      </c>
      <c r="E217">
        <v>143</v>
      </c>
    </row>
    <row r="218" spans="1:5" x14ac:dyDescent="0.3">
      <c r="A218" t="str">
        <v>successful</v>
      </c>
      <c r="B218">
        <v>1815</v>
      </c>
      <c r="D218" t="str">
        <v/>
      </c>
      <c r="E218" t="str">
        <v/>
      </c>
    </row>
    <row r="219" spans="1:5" x14ac:dyDescent="0.3">
      <c r="A219" t="str">
        <v/>
      </c>
      <c r="B219" t="str">
        <v/>
      </c>
      <c r="D219" t="str">
        <v>failed</v>
      </c>
      <c r="E219">
        <v>934</v>
      </c>
    </row>
    <row r="220" spans="1:5" x14ac:dyDescent="0.3">
      <c r="A220" t="str">
        <v>successful</v>
      </c>
      <c r="B220">
        <v>397</v>
      </c>
      <c r="D220" t="str">
        <v/>
      </c>
      <c r="E220" t="str">
        <v/>
      </c>
    </row>
    <row r="221" spans="1:5" x14ac:dyDescent="0.3">
      <c r="A221" t="str">
        <v>successful</v>
      </c>
      <c r="B221">
        <v>1539</v>
      </c>
      <c r="D221" t="str">
        <v/>
      </c>
      <c r="E221" t="str">
        <v/>
      </c>
    </row>
    <row r="222" spans="1:5" x14ac:dyDescent="0.3">
      <c r="A222" t="str">
        <v/>
      </c>
      <c r="B222" t="str">
        <v/>
      </c>
      <c r="D222" t="str">
        <v>failed</v>
      </c>
      <c r="E222">
        <v>17</v>
      </c>
    </row>
    <row r="223" spans="1:5" x14ac:dyDescent="0.3">
      <c r="A223" t="str">
        <v/>
      </c>
      <c r="B223" t="str">
        <v/>
      </c>
      <c r="D223" t="str">
        <v>failed</v>
      </c>
      <c r="E223">
        <v>2179</v>
      </c>
    </row>
    <row r="224" spans="1:5" x14ac:dyDescent="0.3">
      <c r="A224" t="str">
        <v>successful</v>
      </c>
      <c r="B224">
        <v>138</v>
      </c>
      <c r="D224" t="str">
        <v/>
      </c>
      <c r="E224" t="str">
        <v/>
      </c>
    </row>
    <row r="225" spans="1:5" x14ac:dyDescent="0.3">
      <c r="A225" t="str">
        <v/>
      </c>
      <c r="B225" t="str">
        <v/>
      </c>
      <c r="D225" t="str">
        <v>failed</v>
      </c>
      <c r="E225">
        <v>931</v>
      </c>
    </row>
    <row r="226" spans="1:5" x14ac:dyDescent="0.3">
      <c r="A226" t="str">
        <v>successful</v>
      </c>
      <c r="B226">
        <v>3594</v>
      </c>
      <c r="D226" t="str">
        <v/>
      </c>
      <c r="E226" t="str">
        <v/>
      </c>
    </row>
    <row r="227" spans="1:5" x14ac:dyDescent="0.3">
      <c r="A227" t="str">
        <v>successful</v>
      </c>
      <c r="B227">
        <v>5880</v>
      </c>
      <c r="D227" t="str">
        <v/>
      </c>
      <c r="E227" t="str">
        <v/>
      </c>
    </row>
    <row r="228" spans="1:5" x14ac:dyDescent="0.3">
      <c r="A228" t="str">
        <v>successful</v>
      </c>
      <c r="B228">
        <v>112</v>
      </c>
      <c r="D228" t="str">
        <v/>
      </c>
      <c r="E228" t="str">
        <v/>
      </c>
    </row>
    <row r="229" spans="1:5" x14ac:dyDescent="0.3">
      <c r="A229" t="str">
        <v>successful</v>
      </c>
      <c r="B229">
        <v>943</v>
      </c>
      <c r="D229" t="str">
        <v/>
      </c>
      <c r="E229" t="str">
        <v/>
      </c>
    </row>
    <row r="230" spans="1:5" x14ac:dyDescent="0.3">
      <c r="A230" t="str">
        <v>successful</v>
      </c>
      <c r="B230">
        <v>2468</v>
      </c>
      <c r="D230" t="str">
        <v/>
      </c>
      <c r="E230" t="str">
        <v/>
      </c>
    </row>
    <row r="231" spans="1:5" x14ac:dyDescent="0.3">
      <c r="A231" t="str">
        <v>successful</v>
      </c>
      <c r="B231">
        <v>2551</v>
      </c>
      <c r="D231" t="str">
        <v/>
      </c>
      <c r="E231" t="str">
        <v/>
      </c>
    </row>
    <row r="232" spans="1:5" x14ac:dyDescent="0.3">
      <c r="A232" t="str">
        <v>successful</v>
      </c>
      <c r="B232">
        <v>101</v>
      </c>
      <c r="D232" t="str">
        <v/>
      </c>
      <c r="E232" t="str">
        <v/>
      </c>
    </row>
    <row r="233" spans="1:5" x14ac:dyDescent="0.3">
      <c r="A233" t="str">
        <v/>
      </c>
      <c r="B233" t="str">
        <v/>
      </c>
      <c r="D233" t="str">
        <v/>
      </c>
      <c r="E233" t="str">
        <v/>
      </c>
    </row>
    <row r="234" spans="1:5" x14ac:dyDescent="0.3">
      <c r="A234" t="str">
        <v>successful</v>
      </c>
      <c r="B234">
        <v>92</v>
      </c>
      <c r="D234" t="str">
        <v/>
      </c>
      <c r="E234" t="str">
        <v/>
      </c>
    </row>
    <row r="235" spans="1:5" x14ac:dyDescent="0.3">
      <c r="A235" t="str">
        <v>successful</v>
      </c>
      <c r="B235">
        <v>62</v>
      </c>
      <c r="D235" t="str">
        <v/>
      </c>
      <c r="E235" t="str">
        <v/>
      </c>
    </row>
    <row r="236" spans="1:5" x14ac:dyDescent="0.3">
      <c r="A236" t="str">
        <v>successful</v>
      </c>
      <c r="B236">
        <v>149</v>
      </c>
      <c r="D236" t="str">
        <v/>
      </c>
      <c r="E236" t="str">
        <v/>
      </c>
    </row>
    <row r="237" spans="1:5" x14ac:dyDescent="0.3">
      <c r="A237" t="str">
        <v/>
      </c>
      <c r="B237" t="str">
        <v/>
      </c>
      <c r="D237" t="str">
        <v>failed</v>
      </c>
      <c r="E237">
        <v>92</v>
      </c>
    </row>
    <row r="238" spans="1:5" x14ac:dyDescent="0.3">
      <c r="A238" t="str">
        <v/>
      </c>
      <c r="B238" t="str">
        <v/>
      </c>
      <c r="D238" t="str">
        <v>failed</v>
      </c>
      <c r="E238">
        <v>57</v>
      </c>
    </row>
    <row r="239" spans="1:5" x14ac:dyDescent="0.3">
      <c r="A239" t="str">
        <v>successful</v>
      </c>
      <c r="B239">
        <v>329</v>
      </c>
      <c r="D239" t="str">
        <v/>
      </c>
      <c r="E239" t="str">
        <v/>
      </c>
    </row>
    <row r="240" spans="1:5" x14ac:dyDescent="0.3">
      <c r="A240" t="str">
        <v>successful</v>
      </c>
      <c r="B240">
        <v>97</v>
      </c>
      <c r="D240" t="str">
        <v/>
      </c>
      <c r="E240" t="str">
        <v/>
      </c>
    </row>
    <row r="241" spans="1:5" x14ac:dyDescent="0.3">
      <c r="A241" t="str">
        <v/>
      </c>
      <c r="B241" t="str">
        <v/>
      </c>
      <c r="D241" t="str">
        <v>failed</v>
      </c>
      <c r="E241">
        <v>41</v>
      </c>
    </row>
    <row r="242" spans="1:5" x14ac:dyDescent="0.3">
      <c r="A242" t="str">
        <v>successful</v>
      </c>
      <c r="B242">
        <v>1784</v>
      </c>
      <c r="D242" t="str">
        <v/>
      </c>
      <c r="E242" t="str">
        <v/>
      </c>
    </row>
    <row r="243" spans="1:5" x14ac:dyDescent="0.3">
      <c r="A243" t="str">
        <v>successful</v>
      </c>
      <c r="B243">
        <v>1684</v>
      </c>
      <c r="D243" t="str">
        <v/>
      </c>
      <c r="E243" t="str">
        <v/>
      </c>
    </row>
    <row r="244" spans="1:5" x14ac:dyDescent="0.3">
      <c r="A244" t="str">
        <v>successful</v>
      </c>
      <c r="B244">
        <v>250</v>
      </c>
      <c r="D244" t="str">
        <v/>
      </c>
      <c r="E244" t="str">
        <v/>
      </c>
    </row>
    <row r="245" spans="1:5" x14ac:dyDescent="0.3">
      <c r="A245" t="str">
        <v>successful</v>
      </c>
      <c r="B245">
        <v>238</v>
      </c>
      <c r="D245" t="str">
        <v/>
      </c>
      <c r="E245" t="str">
        <v/>
      </c>
    </row>
    <row r="246" spans="1:5" x14ac:dyDescent="0.3">
      <c r="A246" t="str">
        <v>successful</v>
      </c>
      <c r="B246">
        <v>53</v>
      </c>
      <c r="D246" t="str">
        <v/>
      </c>
      <c r="E246" t="str">
        <v/>
      </c>
    </row>
    <row r="247" spans="1:5" x14ac:dyDescent="0.3">
      <c r="A247" t="str">
        <v>successful</v>
      </c>
      <c r="B247">
        <v>214</v>
      </c>
      <c r="D247" t="str">
        <v/>
      </c>
      <c r="E247" t="str">
        <v/>
      </c>
    </row>
    <row r="248" spans="1:5" x14ac:dyDescent="0.3">
      <c r="A248" t="str">
        <v>successful</v>
      </c>
      <c r="B248">
        <v>222</v>
      </c>
      <c r="D248" t="str">
        <v/>
      </c>
      <c r="E248" t="str">
        <v/>
      </c>
    </row>
    <row r="249" spans="1:5" x14ac:dyDescent="0.3">
      <c r="A249" t="str">
        <v>successful</v>
      </c>
      <c r="B249">
        <v>1884</v>
      </c>
      <c r="D249" t="str">
        <v/>
      </c>
      <c r="E249" t="str">
        <v/>
      </c>
    </row>
    <row r="250" spans="1:5" x14ac:dyDescent="0.3">
      <c r="A250" t="str">
        <v>successful</v>
      </c>
      <c r="B250">
        <v>218</v>
      </c>
      <c r="D250" t="str">
        <v/>
      </c>
      <c r="E250" t="str">
        <v/>
      </c>
    </row>
    <row r="251" spans="1:5" x14ac:dyDescent="0.3">
      <c r="A251" t="str">
        <v>successful</v>
      </c>
      <c r="B251">
        <v>6465</v>
      </c>
      <c r="D251" t="str">
        <v/>
      </c>
      <c r="E251" t="str">
        <v/>
      </c>
    </row>
    <row r="252" spans="1:5" x14ac:dyDescent="0.3">
      <c r="A252" t="str">
        <v/>
      </c>
      <c r="B252" t="str">
        <v/>
      </c>
      <c r="D252" t="str">
        <v>failed</v>
      </c>
      <c r="E252">
        <v>1</v>
      </c>
    </row>
    <row r="253" spans="1:5" x14ac:dyDescent="0.3">
      <c r="A253" t="str">
        <v/>
      </c>
      <c r="B253" t="str">
        <v/>
      </c>
      <c r="D253" t="str">
        <v>failed</v>
      </c>
      <c r="E253">
        <v>101</v>
      </c>
    </row>
    <row r="254" spans="1:5" x14ac:dyDescent="0.3">
      <c r="A254" t="str">
        <v>successful</v>
      </c>
      <c r="B254">
        <v>59</v>
      </c>
      <c r="D254" t="str">
        <v/>
      </c>
      <c r="E254" t="str">
        <v/>
      </c>
    </row>
    <row r="255" spans="1:5" x14ac:dyDescent="0.3">
      <c r="A255" t="str">
        <v/>
      </c>
      <c r="B255" t="str">
        <v/>
      </c>
      <c r="D255" t="str">
        <v>failed</v>
      </c>
      <c r="E255">
        <v>1335</v>
      </c>
    </row>
    <row r="256" spans="1:5" x14ac:dyDescent="0.3">
      <c r="A256" t="str">
        <v>successful</v>
      </c>
      <c r="B256">
        <v>88</v>
      </c>
      <c r="D256" t="str">
        <v/>
      </c>
      <c r="E256" t="str">
        <v/>
      </c>
    </row>
    <row r="257" spans="1:5" x14ac:dyDescent="0.3">
      <c r="A257" t="str">
        <v>successful</v>
      </c>
      <c r="B257">
        <v>1697</v>
      </c>
      <c r="D257" t="str">
        <v/>
      </c>
      <c r="E257" t="str">
        <v/>
      </c>
    </row>
    <row r="258" spans="1:5" x14ac:dyDescent="0.3">
      <c r="A258" t="str">
        <v/>
      </c>
      <c r="B258" t="str">
        <v/>
      </c>
      <c r="D258" t="str">
        <v>failed</v>
      </c>
      <c r="E258">
        <v>15</v>
      </c>
    </row>
    <row r="259" spans="1:5" x14ac:dyDescent="0.3">
      <c r="A259" t="str">
        <v>successful</v>
      </c>
      <c r="B259">
        <v>92</v>
      </c>
      <c r="D259" t="str">
        <v/>
      </c>
      <c r="E259" t="str">
        <v/>
      </c>
    </row>
    <row r="260" spans="1:5" x14ac:dyDescent="0.3">
      <c r="A260" t="str">
        <v>successful</v>
      </c>
      <c r="B260">
        <v>186</v>
      </c>
      <c r="D260" t="str">
        <v/>
      </c>
      <c r="E260" t="str">
        <v/>
      </c>
    </row>
    <row r="261" spans="1:5" x14ac:dyDescent="0.3">
      <c r="A261" t="str">
        <v>successful</v>
      </c>
      <c r="B261">
        <v>138</v>
      </c>
      <c r="D261" t="str">
        <v/>
      </c>
      <c r="E261" t="str">
        <v/>
      </c>
    </row>
    <row r="262" spans="1:5" x14ac:dyDescent="0.3">
      <c r="A262" t="str">
        <v>successful</v>
      </c>
      <c r="B262">
        <v>261</v>
      </c>
      <c r="D262" t="str">
        <v/>
      </c>
      <c r="E262" t="str">
        <v/>
      </c>
    </row>
    <row r="263" spans="1:5" x14ac:dyDescent="0.3">
      <c r="A263" t="str">
        <v/>
      </c>
      <c r="B263" t="str">
        <v/>
      </c>
      <c r="D263" t="str">
        <v>failed</v>
      </c>
      <c r="E263">
        <v>454</v>
      </c>
    </row>
    <row r="264" spans="1:5" x14ac:dyDescent="0.3">
      <c r="A264" t="str">
        <v>successful</v>
      </c>
      <c r="B264">
        <v>107</v>
      </c>
      <c r="D264" t="str">
        <v/>
      </c>
      <c r="E264" t="str">
        <v/>
      </c>
    </row>
    <row r="265" spans="1:5" x14ac:dyDescent="0.3">
      <c r="A265" t="str">
        <v>successful</v>
      </c>
      <c r="B265">
        <v>199</v>
      </c>
      <c r="D265" t="str">
        <v/>
      </c>
      <c r="E265" t="str">
        <v/>
      </c>
    </row>
    <row r="266" spans="1:5" x14ac:dyDescent="0.3">
      <c r="A266" t="str">
        <v>successful</v>
      </c>
      <c r="B266">
        <v>5512</v>
      </c>
      <c r="D266" t="str">
        <v/>
      </c>
      <c r="E266" t="str">
        <v/>
      </c>
    </row>
    <row r="267" spans="1:5" x14ac:dyDescent="0.3">
      <c r="A267" t="str">
        <v>successful</v>
      </c>
      <c r="B267">
        <v>86</v>
      </c>
      <c r="D267" t="str">
        <v/>
      </c>
      <c r="E267" t="str">
        <v/>
      </c>
    </row>
    <row r="268" spans="1:5" x14ac:dyDescent="0.3">
      <c r="A268" t="str">
        <v/>
      </c>
      <c r="B268" t="str">
        <v/>
      </c>
      <c r="D268" t="str">
        <v>failed</v>
      </c>
      <c r="E268">
        <v>3182</v>
      </c>
    </row>
    <row r="269" spans="1:5" x14ac:dyDescent="0.3">
      <c r="A269" t="str">
        <v>successful</v>
      </c>
      <c r="B269">
        <v>2768</v>
      </c>
      <c r="D269" t="str">
        <v/>
      </c>
      <c r="E269" t="str">
        <v/>
      </c>
    </row>
    <row r="270" spans="1:5" x14ac:dyDescent="0.3">
      <c r="A270" t="str">
        <v>successful</v>
      </c>
      <c r="B270">
        <v>48</v>
      </c>
      <c r="D270" t="str">
        <v/>
      </c>
      <c r="E270" t="str">
        <v/>
      </c>
    </row>
    <row r="271" spans="1:5" x14ac:dyDescent="0.3">
      <c r="A271" t="str">
        <v>successful</v>
      </c>
      <c r="B271">
        <v>87</v>
      </c>
      <c r="D271" t="str">
        <v/>
      </c>
      <c r="E271" t="str">
        <v/>
      </c>
    </row>
    <row r="272" spans="1:5" x14ac:dyDescent="0.3">
      <c r="A272" t="str">
        <v/>
      </c>
      <c r="B272" t="str">
        <v/>
      </c>
      <c r="D272" t="str">
        <v/>
      </c>
      <c r="E272" t="str">
        <v/>
      </c>
    </row>
    <row r="273" spans="1:5" x14ac:dyDescent="0.3">
      <c r="A273" t="str">
        <v/>
      </c>
      <c r="B273" t="str">
        <v/>
      </c>
      <c r="D273" t="str">
        <v/>
      </c>
      <c r="E273" t="str">
        <v/>
      </c>
    </row>
    <row r="274" spans="1:5" x14ac:dyDescent="0.3">
      <c r="A274" t="str">
        <v>successful</v>
      </c>
      <c r="B274">
        <v>1894</v>
      </c>
      <c r="D274" t="str">
        <v/>
      </c>
      <c r="E274" t="str">
        <v/>
      </c>
    </row>
    <row r="275" spans="1:5" x14ac:dyDescent="0.3">
      <c r="A275" t="str">
        <v>successful</v>
      </c>
      <c r="B275">
        <v>282</v>
      </c>
      <c r="D275" t="str">
        <v/>
      </c>
      <c r="E275" t="str">
        <v/>
      </c>
    </row>
    <row r="276" spans="1:5" x14ac:dyDescent="0.3">
      <c r="A276" t="str">
        <v/>
      </c>
      <c r="B276" t="str">
        <v/>
      </c>
      <c r="D276" t="str">
        <v>failed</v>
      </c>
      <c r="E276">
        <v>15</v>
      </c>
    </row>
    <row r="277" spans="1:5" x14ac:dyDescent="0.3">
      <c r="A277" t="str">
        <v>successful</v>
      </c>
      <c r="B277">
        <v>116</v>
      </c>
      <c r="D277" t="str">
        <v/>
      </c>
      <c r="E277" t="str">
        <v/>
      </c>
    </row>
    <row r="278" spans="1:5" x14ac:dyDescent="0.3">
      <c r="A278" t="str">
        <v/>
      </c>
      <c r="B278" t="str">
        <v/>
      </c>
      <c r="D278" t="str">
        <v>failed</v>
      </c>
      <c r="E278">
        <v>133</v>
      </c>
    </row>
    <row r="279" spans="1:5" x14ac:dyDescent="0.3">
      <c r="A279" t="str">
        <v>successful</v>
      </c>
      <c r="B279">
        <v>83</v>
      </c>
      <c r="D279" t="str">
        <v/>
      </c>
      <c r="E279" t="str">
        <v/>
      </c>
    </row>
    <row r="280" spans="1:5" x14ac:dyDescent="0.3">
      <c r="A280" t="str">
        <v>successful</v>
      </c>
      <c r="B280">
        <v>91</v>
      </c>
      <c r="D280" t="str">
        <v/>
      </c>
      <c r="E280" t="str">
        <v/>
      </c>
    </row>
    <row r="281" spans="1:5" x14ac:dyDescent="0.3">
      <c r="A281" t="str">
        <v>successful</v>
      </c>
      <c r="B281">
        <v>546</v>
      </c>
      <c r="D281" t="str">
        <v/>
      </c>
      <c r="E281" t="str">
        <v/>
      </c>
    </row>
    <row r="282" spans="1:5" x14ac:dyDescent="0.3">
      <c r="A282" t="str">
        <v>successful</v>
      </c>
      <c r="B282">
        <v>393</v>
      </c>
      <c r="D282" t="str">
        <v/>
      </c>
      <c r="E282" t="str">
        <v/>
      </c>
    </row>
    <row r="283" spans="1:5" x14ac:dyDescent="0.3">
      <c r="A283" t="str">
        <v/>
      </c>
      <c r="B283" t="str">
        <v/>
      </c>
      <c r="D283" t="str">
        <v>failed</v>
      </c>
      <c r="E283">
        <v>2062</v>
      </c>
    </row>
    <row r="284" spans="1:5" x14ac:dyDescent="0.3">
      <c r="A284" t="str">
        <v>successful</v>
      </c>
      <c r="B284">
        <v>133</v>
      </c>
      <c r="D284" t="str">
        <v/>
      </c>
      <c r="E284" t="str">
        <v/>
      </c>
    </row>
    <row r="285" spans="1:5" x14ac:dyDescent="0.3">
      <c r="A285" t="str">
        <v/>
      </c>
      <c r="B285" t="str">
        <v/>
      </c>
      <c r="D285" t="str">
        <v>failed</v>
      </c>
      <c r="E285">
        <v>29</v>
      </c>
    </row>
    <row r="286" spans="1:5" x14ac:dyDescent="0.3">
      <c r="A286" t="str">
        <v/>
      </c>
      <c r="B286" t="str">
        <v/>
      </c>
      <c r="D286" t="str">
        <v>failed</v>
      </c>
      <c r="E286">
        <v>132</v>
      </c>
    </row>
    <row r="287" spans="1:5" x14ac:dyDescent="0.3">
      <c r="A287" t="str">
        <v>successful</v>
      </c>
      <c r="B287">
        <v>254</v>
      </c>
      <c r="D287" t="str">
        <v/>
      </c>
      <c r="E287" t="str">
        <v/>
      </c>
    </row>
    <row r="288" spans="1:5" x14ac:dyDescent="0.3">
      <c r="A288" t="str">
        <v/>
      </c>
      <c r="B288" t="str">
        <v/>
      </c>
      <c r="D288" t="str">
        <v/>
      </c>
      <c r="E288" t="str">
        <v/>
      </c>
    </row>
    <row r="289" spans="1:5" x14ac:dyDescent="0.3">
      <c r="A289" t="str">
        <v>successful</v>
      </c>
      <c r="B289">
        <v>176</v>
      </c>
      <c r="D289" t="str">
        <v/>
      </c>
      <c r="E289" t="str">
        <v/>
      </c>
    </row>
    <row r="290" spans="1:5" x14ac:dyDescent="0.3">
      <c r="A290" t="str">
        <v/>
      </c>
      <c r="B290" t="str">
        <v/>
      </c>
      <c r="D290" t="str">
        <v>failed</v>
      </c>
      <c r="E290">
        <v>137</v>
      </c>
    </row>
    <row r="291" spans="1:5" x14ac:dyDescent="0.3">
      <c r="A291" t="str">
        <v>successful</v>
      </c>
      <c r="B291">
        <v>337</v>
      </c>
      <c r="D291" t="str">
        <v/>
      </c>
      <c r="E291" t="str">
        <v/>
      </c>
    </row>
    <row r="292" spans="1:5" x14ac:dyDescent="0.3">
      <c r="A292" t="str">
        <v/>
      </c>
      <c r="B292" t="str">
        <v/>
      </c>
      <c r="D292" t="str">
        <v>failed</v>
      </c>
      <c r="E292">
        <v>908</v>
      </c>
    </row>
    <row r="293" spans="1:5" x14ac:dyDescent="0.3">
      <c r="A293" t="str">
        <v>successful</v>
      </c>
      <c r="B293">
        <v>107</v>
      </c>
      <c r="D293" t="str">
        <v/>
      </c>
      <c r="E293" t="str">
        <v/>
      </c>
    </row>
    <row r="294" spans="1:5" x14ac:dyDescent="0.3">
      <c r="A294" t="str">
        <v/>
      </c>
      <c r="B294" t="str">
        <v/>
      </c>
      <c r="D294" t="str">
        <v>failed</v>
      </c>
      <c r="E294">
        <v>10</v>
      </c>
    </row>
    <row r="295" spans="1:5" x14ac:dyDescent="0.3">
      <c r="A295" t="str">
        <v/>
      </c>
      <c r="B295" t="str">
        <v/>
      </c>
      <c r="D295" t="str">
        <v/>
      </c>
      <c r="E295" t="str">
        <v/>
      </c>
    </row>
    <row r="296" spans="1:5" x14ac:dyDescent="0.3">
      <c r="A296" t="str">
        <v>successful</v>
      </c>
      <c r="B296">
        <v>183</v>
      </c>
      <c r="D296" t="str">
        <v/>
      </c>
      <c r="E296" t="str">
        <v/>
      </c>
    </row>
    <row r="297" spans="1:5" x14ac:dyDescent="0.3">
      <c r="A297" t="str">
        <v/>
      </c>
      <c r="B297" t="str">
        <v/>
      </c>
      <c r="D297" t="str">
        <v>failed</v>
      </c>
      <c r="E297">
        <v>1910</v>
      </c>
    </row>
    <row r="298" spans="1:5" x14ac:dyDescent="0.3">
      <c r="A298" t="str">
        <v/>
      </c>
      <c r="B298" t="str">
        <v/>
      </c>
      <c r="D298" t="str">
        <v>failed</v>
      </c>
      <c r="E298">
        <v>38</v>
      </c>
    </row>
    <row r="299" spans="1:5" x14ac:dyDescent="0.3">
      <c r="A299" t="str">
        <v/>
      </c>
      <c r="B299" t="str">
        <v/>
      </c>
      <c r="D299" t="str">
        <v>failed</v>
      </c>
      <c r="E299">
        <v>104</v>
      </c>
    </row>
    <row r="300" spans="1:5" x14ac:dyDescent="0.3">
      <c r="A300" t="str">
        <v>successful</v>
      </c>
      <c r="B300">
        <v>72</v>
      </c>
      <c r="D300" t="str">
        <v/>
      </c>
      <c r="E300" t="str">
        <v/>
      </c>
    </row>
    <row r="301" spans="1:5" x14ac:dyDescent="0.3">
      <c r="A301" t="str">
        <v/>
      </c>
      <c r="B301" t="str">
        <v/>
      </c>
      <c r="D301" t="str">
        <v>failed</v>
      </c>
      <c r="E301">
        <v>49</v>
      </c>
    </row>
    <row r="302" spans="1:5" x14ac:dyDescent="0.3">
      <c r="A302" t="str">
        <v/>
      </c>
      <c r="B302" t="str">
        <v/>
      </c>
      <c r="D302" t="str">
        <v>failed</v>
      </c>
      <c r="E302">
        <v>1</v>
      </c>
    </row>
    <row r="303" spans="1:5" x14ac:dyDescent="0.3">
      <c r="A303" t="str">
        <v>successful</v>
      </c>
      <c r="B303">
        <v>295</v>
      </c>
      <c r="D303" t="str">
        <v/>
      </c>
      <c r="E303" t="str">
        <v/>
      </c>
    </row>
    <row r="304" spans="1:5" x14ac:dyDescent="0.3">
      <c r="A304" t="str">
        <v/>
      </c>
      <c r="B304" t="str">
        <v/>
      </c>
      <c r="D304" t="str">
        <v>failed</v>
      </c>
      <c r="E304">
        <v>245</v>
      </c>
    </row>
    <row r="305" spans="1:5" x14ac:dyDescent="0.3">
      <c r="A305" t="str">
        <v/>
      </c>
      <c r="B305" t="str">
        <v/>
      </c>
      <c r="D305" t="str">
        <v>failed</v>
      </c>
      <c r="E305">
        <v>32</v>
      </c>
    </row>
    <row r="306" spans="1:5" x14ac:dyDescent="0.3">
      <c r="A306" t="str">
        <v>successful</v>
      </c>
      <c r="B306">
        <v>142</v>
      </c>
      <c r="D306" t="str">
        <v/>
      </c>
      <c r="E306" t="str">
        <v/>
      </c>
    </row>
    <row r="307" spans="1:5" x14ac:dyDescent="0.3">
      <c r="A307" t="str">
        <v>successful</v>
      </c>
      <c r="B307">
        <v>85</v>
      </c>
      <c r="D307" t="str">
        <v/>
      </c>
      <c r="E307" t="str">
        <v/>
      </c>
    </row>
    <row r="308" spans="1:5" x14ac:dyDescent="0.3">
      <c r="A308" t="str">
        <v/>
      </c>
      <c r="B308" t="str">
        <v/>
      </c>
      <c r="D308" t="str">
        <v>failed</v>
      </c>
      <c r="E308">
        <v>7</v>
      </c>
    </row>
    <row r="309" spans="1:5" x14ac:dyDescent="0.3">
      <c r="A309" t="str">
        <v>successful</v>
      </c>
      <c r="B309">
        <v>659</v>
      </c>
      <c r="D309" t="str">
        <v/>
      </c>
      <c r="E309" t="str">
        <v/>
      </c>
    </row>
    <row r="310" spans="1:5" x14ac:dyDescent="0.3">
      <c r="A310" t="str">
        <v/>
      </c>
      <c r="B310" t="str">
        <v/>
      </c>
      <c r="D310" t="str">
        <v>failed</v>
      </c>
      <c r="E310">
        <v>803</v>
      </c>
    </row>
    <row r="311" spans="1:5" x14ac:dyDescent="0.3">
      <c r="A311" t="str">
        <v/>
      </c>
      <c r="B311" t="str">
        <v/>
      </c>
      <c r="D311" t="str">
        <v/>
      </c>
      <c r="E311" t="str">
        <v/>
      </c>
    </row>
    <row r="312" spans="1:5" x14ac:dyDescent="0.3">
      <c r="A312" t="str">
        <v/>
      </c>
      <c r="B312" t="str">
        <v/>
      </c>
      <c r="D312" t="str">
        <v>failed</v>
      </c>
      <c r="E312">
        <v>16</v>
      </c>
    </row>
    <row r="313" spans="1:5" x14ac:dyDescent="0.3">
      <c r="A313" t="str">
        <v>successful</v>
      </c>
      <c r="B313">
        <v>121</v>
      </c>
      <c r="D313" t="str">
        <v/>
      </c>
      <c r="E313" t="str">
        <v/>
      </c>
    </row>
    <row r="314" spans="1:5" x14ac:dyDescent="0.3">
      <c r="A314" t="str">
        <v>successful</v>
      </c>
      <c r="B314">
        <v>3742</v>
      </c>
      <c r="D314" t="str">
        <v/>
      </c>
      <c r="E314" t="str">
        <v/>
      </c>
    </row>
    <row r="315" spans="1:5" x14ac:dyDescent="0.3">
      <c r="A315" t="str">
        <v>successful</v>
      </c>
      <c r="B315">
        <v>223</v>
      </c>
      <c r="D315" t="str">
        <v/>
      </c>
      <c r="E315" t="str">
        <v/>
      </c>
    </row>
    <row r="316" spans="1:5" x14ac:dyDescent="0.3">
      <c r="A316" t="str">
        <v>successful</v>
      </c>
      <c r="B316">
        <v>133</v>
      </c>
      <c r="D316" t="str">
        <v/>
      </c>
      <c r="E316" t="str">
        <v/>
      </c>
    </row>
    <row r="317" spans="1:5" x14ac:dyDescent="0.3">
      <c r="A317" t="str">
        <v/>
      </c>
      <c r="B317" t="str">
        <v/>
      </c>
      <c r="D317" t="str">
        <v>failed</v>
      </c>
      <c r="E317">
        <v>31</v>
      </c>
    </row>
    <row r="318" spans="1:5" x14ac:dyDescent="0.3">
      <c r="A318" t="str">
        <v/>
      </c>
      <c r="B318" t="str">
        <v/>
      </c>
      <c r="D318" t="str">
        <v>failed</v>
      </c>
      <c r="E318">
        <v>108</v>
      </c>
    </row>
    <row r="319" spans="1:5" x14ac:dyDescent="0.3">
      <c r="A319" t="str">
        <v/>
      </c>
      <c r="B319" t="str">
        <v/>
      </c>
      <c r="D319" t="str">
        <v>failed</v>
      </c>
      <c r="E319">
        <v>30</v>
      </c>
    </row>
    <row r="320" spans="1:5" x14ac:dyDescent="0.3">
      <c r="A320" t="str">
        <v/>
      </c>
      <c r="B320" t="str">
        <v/>
      </c>
      <c r="D320" t="str">
        <v>failed</v>
      </c>
      <c r="E320">
        <v>17</v>
      </c>
    </row>
    <row r="321" spans="1:5" x14ac:dyDescent="0.3">
      <c r="A321" t="str">
        <v/>
      </c>
      <c r="B321" t="str">
        <v/>
      </c>
      <c r="D321" t="str">
        <v/>
      </c>
      <c r="E321" t="str">
        <v/>
      </c>
    </row>
    <row r="322" spans="1:5" x14ac:dyDescent="0.3">
      <c r="A322" t="str">
        <v/>
      </c>
      <c r="B322" t="str">
        <v/>
      </c>
      <c r="D322" t="str">
        <v>failed</v>
      </c>
      <c r="E322">
        <v>80</v>
      </c>
    </row>
    <row r="323" spans="1:5" x14ac:dyDescent="0.3">
      <c r="A323" t="str">
        <v/>
      </c>
      <c r="B323" t="str">
        <v/>
      </c>
      <c r="D323" t="str">
        <v>failed</v>
      </c>
      <c r="E323">
        <v>2468</v>
      </c>
    </row>
    <row r="324" spans="1:5" x14ac:dyDescent="0.3">
      <c r="A324" t="str">
        <v>successful</v>
      </c>
      <c r="B324">
        <v>5168</v>
      </c>
      <c r="D324" t="str">
        <v/>
      </c>
      <c r="E324" t="str">
        <v/>
      </c>
    </row>
    <row r="325" spans="1:5" x14ac:dyDescent="0.3">
      <c r="A325" t="str">
        <v/>
      </c>
      <c r="B325" t="str">
        <v/>
      </c>
      <c r="D325" t="str">
        <v>failed</v>
      </c>
      <c r="E325">
        <v>26</v>
      </c>
    </row>
    <row r="326" spans="1:5" x14ac:dyDescent="0.3">
      <c r="A326" t="str">
        <v>successful</v>
      </c>
      <c r="B326">
        <v>307</v>
      </c>
      <c r="D326" t="str">
        <v/>
      </c>
      <c r="E326" t="str">
        <v/>
      </c>
    </row>
    <row r="327" spans="1:5" x14ac:dyDescent="0.3">
      <c r="A327" t="str">
        <v/>
      </c>
      <c r="B327" t="str">
        <v/>
      </c>
      <c r="D327" t="str">
        <v>failed</v>
      </c>
      <c r="E327">
        <v>73</v>
      </c>
    </row>
    <row r="328" spans="1:5" x14ac:dyDescent="0.3">
      <c r="A328" t="str">
        <v/>
      </c>
      <c r="B328" t="str">
        <v/>
      </c>
      <c r="D328" t="str">
        <v>failed</v>
      </c>
      <c r="E328">
        <v>128</v>
      </c>
    </row>
    <row r="329" spans="1:5" x14ac:dyDescent="0.3">
      <c r="A329" t="str">
        <v/>
      </c>
      <c r="B329" t="str">
        <v/>
      </c>
      <c r="D329" t="str">
        <v>failed</v>
      </c>
      <c r="E329">
        <v>33</v>
      </c>
    </row>
    <row r="330" spans="1:5" x14ac:dyDescent="0.3">
      <c r="A330" t="str">
        <v>successful</v>
      </c>
      <c r="B330">
        <v>2441</v>
      </c>
      <c r="D330" t="str">
        <v/>
      </c>
      <c r="E330" t="str">
        <v/>
      </c>
    </row>
    <row r="331" spans="1:5" x14ac:dyDescent="0.3">
      <c r="A331" t="str">
        <v/>
      </c>
      <c r="B331" t="str">
        <v/>
      </c>
      <c r="D331" t="str">
        <v/>
      </c>
      <c r="E331" t="str">
        <v/>
      </c>
    </row>
    <row r="332" spans="1:5" x14ac:dyDescent="0.3">
      <c r="A332" t="str">
        <v>successful</v>
      </c>
      <c r="B332">
        <v>1385</v>
      </c>
      <c r="D332" t="str">
        <v/>
      </c>
      <c r="E332" t="str">
        <v/>
      </c>
    </row>
    <row r="333" spans="1:5" x14ac:dyDescent="0.3">
      <c r="A333" t="str">
        <v>successful</v>
      </c>
      <c r="B333">
        <v>190</v>
      </c>
      <c r="D333" t="str">
        <v/>
      </c>
      <c r="E333" t="str">
        <v/>
      </c>
    </row>
    <row r="334" spans="1:5" x14ac:dyDescent="0.3">
      <c r="A334" t="str">
        <v>successful</v>
      </c>
      <c r="B334">
        <v>470</v>
      </c>
      <c r="D334" t="str">
        <v/>
      </c>
      <c r="E334" t="str">
        <v/>
      </c>
    </row>
    <row r="335" spans="1:5" x14ac:dyDescent="0.3">
      <c r="A335" t="str">
        <v>successful</v>
      </c>
      <c r="B335">
        <v>253</v>
      </c>
      <c r="D335" t="str">
        <v/>
      </c>
      <c r="E335" t="str">
        <v/>
      </c>
    </row>
    <row r="336" spans="1:5" x14ac:dyDescent="0.3">
      <c r="A336" t="str">
        <v>successful</v>
      </c>
      <c r="B336">
        <v>1113</v>
      </c>
      <c r="D336" t="str">
        <v/>
      </c>
      <c r="E336" t="str">
        <v/>
      </c>
    </row>
    <row r="337" spans="1:5" x14ac:dyDescent="0.3">
      <c r="A337" t="str">
        <v>successful</v>
      </c>
      <c r="B337">
        <v>2283</v>
      </c>
      <c r="D337" t="str">
        <v/>
      </c>
      <c r="E337" t="str">
        <v/>
      </c>
    </row>
    <row r="338" spans="1:5" x14ac:dyDescent="0.3">
      <c r="A338" t="str">
        <v/>
      </c>
      <c r="B338" t="str">
        <v/>
      </c>
      <c r="D338" t="str">
        <v>failed</v>
      </c>
      <c r="E338">
        <v>1072</v>
      </c>
    </row>
    <row r="339" spans="1:5" x14ac:dyDescent="0.3">
      <c r="A339" t="str">
        <v>successful</v>
      </c>
      <c r="B339">
        <v>1095</v>
      </c>
      <c r="D339" t="str">
        <v/>
      </c>
      <c r="E339" t="str">
        <v/>
      </c>
    </row>
    <row r="340" spans="1:5" x14ac:dyDescent="0.3">
      <c r="A340" t="str">
        <v>successful</v>
      </c>
      <c r="B340">
        <v>1690</v>
      </c>
      <c r="D340" t="str">
        <v/>
      </c>
      <c r="E340" t="str">
        <v/>
      </c>
    </row>
    <row r="341" spans="1:5" x14ac:dyDescent="0.3">
      <c r="A341" t="str">
        <v/>
      </c>
      <c r="B341" t="str">
        <v/>
      </c>
      <c r="D341" t="str">
        <v/>
      </c>
      <c r="E341" t="str">
        <v/>
      </c>
    </row>
    <row r="342" spans="1:5" x14ac:dyDescent="0.3">
      <c r="A342" t="str">
        <v/>
      </c>
      <c r="B342" t="str">
        <v/>
      </c>
      <c r="D342" t="str">
        <v>failed</v>
      </c>
      <c r="E342">
        <v>393</v>
      </c>
    </row>
    <row r="343" spans="1:5" x14ac:dyDescent="0.3">
      <c r="A343" t="str">
        <v/>
      </c>
      <c r="B343" t="str">
        <v/>
      </c>
      <c r="D343" t="str">
        <v>failed</v>
      </c>
      <c r="E343">
        <v>1257</v>
      </c>
    </row>
    <row r="344" spans="1:5" x14ac:dyDescent="0.3">
      <c r="A344" t="str">
        <v/>
      </c>
      <c r="B344" t="str">
        <v/>
      </c>
      <c r="D344" t="str">
        <v>failed</v>
      </c>
      <c r="E344">
        <v>328</v>
      </c>
    </row>
    <row r="345" spans="1:5" x14ac:dyDescent="0.3">
      <c r="A345" t="str">
        <v/>
      </c>
      <c r="B345" t="str">
        <v/>
      </c>
      <c r="D345" t="str">
        <v>failed</v>
      </c>
      <c r="E345">
        <v>147</v>
      </c>
    </row>
    <row r="346" spans="1:5" x14ac:dyDescent="0.3">
      <c r="A346" t="str">
        <v/>
      </c>
      <c r="B346" t="str">
        <v/>
      </c>
      <c r="D346" t="str">
        <v>failed</v>
      </c>
      <c r="E346">
        <v>830</v>
      </c>
    </row>
    <row r="347" spans="1:5" x14ac:dyDescent="0.3">
      <c r="A347" t="str">
        <v/>
      </c>
      <c r="B347" t="str">
        <v/>
      </c>
      <c r="D347" t="str">
        <v>failed</v>
      </c>
      <c r="E347">
        <v>331</v>
      </c>
    </row>
    <row r="348" spans="1:5" x14ac:dyDescent="0.3">
      <c r="A348" t="str">
        <v/>
      </c>
      <c r="B348" t="str">
        <v/>
      </c>
      <c r="D348" t="str">
        <v>failed</v>
      </c>
      <c r="E348">
        <v>25</v>
      </c>
    </row>
    <row r="349" spans="1:5" x14ac:dyDescent="0.3">
      <c r="A349" t="str">
        <v>successful</v>
      </c>
      <c r="B349">
        <v>191</v>
      </c>
      <c r="D349" t="str">
        <v/>
      </c>
      <c r="E349" t="str">
        <v/>
      </c>
    </row>
    <row r="350" spans="1:5" x14ac:dyDescent="0.3">
      <c r="A350" t="str">
        <v/>
      </c>
      <c r="B350" t="str">
        <v/>
      </c>
      <c r="D350" t="str">
        <v>failed</v>
      </c>
      <c r="E350">
        <v>3483</v>
      </c>
    </row>
    <row r="351" spans="1:5" x14ac:dyDescent="0.3">
      <c r="A351" t="str">
        <v/>
      </c>
      <c r="B351" t="str">
        <v/>
      </c>
      <c r="D351" t="str">
        <v>failed</v>
      </c>
      <c r="E351">
        <v>923</v>
      </c>
    </row>
    <row r="352" spans="1:5" x14ac:dyDescent="0.3">
      <c r="A352" t="str">
        <v/>
      </c>
      <c r="B352" t="str">
        <v/>
      </c>
      <c r="D352" t="str">
        <v>failed</v>
      </c>
      <c r="E352">
        <v>1</v>
      </c>
    </row>
    <row r="353" spans="1:5" x14ac:dyDescent="0.3">
      <c r="A353" t="str">
        <v>successful</v>
      </c>
      <c r="B353">
        <v>2013</v>
      </c>
      <c r="D353" t="str">
        <v/>
      </c>
      <c r="E353" t="str">
        <v/>
      </c>
    </row>
    <row r="354" spans="1:5" x14ac:dyDescent="0.3">
      <c r="A354" t="str">
        <v/>
      </c>
      <c r="B354" t="str">
        <v/>
      </c>
      <c r="D354" t="str">
        <v>failed</v>
      </c>
      <c r="E354">
        <v>33</v>
      </c>
    </row>
    <row r="355" spans="1:5" x14ac:dyDescent="0.3">
      <c r="A355" t="str">
        <v>successful</v>
      </c>
      <c r="B355">
        <v>1703</v>
      </c>
      <c r="D355" t="str">
        <v/>
      </c>
      <c r="E355" t="str">
        <v/>
      </c>
    </row>
    <row r="356" spans="1:5" x14ac:dyDescent="0.3">
      <c r="A356" t="str">
        <v>successful</v>
      </c>
      <c r="B356">
        <v>80</v>
      </c>
      <c r="D356" t="str">
        <v/>
      </c>
      <c r="E356" t="str">
        <v/>
      </c>
    </row>
    <row r="357" spans="1:5" x14ac:dyDescent="0.3">
      <c r="A357" t="str">
        <v/>
      </c>
      <c r="B357" t="str">
        <v/>
      </c>
      <c r="D357" t="str">
        <v/>
      </c>
      <c r="E357" t="str">
        <v/>
      </c>
    </row>
    <row r="358" spans="1:5" x14ac:dyDescent="0.3">
      <c r="A358" t="str">
        <v/>
      </c>
      <c r="B358" t="str">
        <v/>
      </c>
      <c r="D358" t="str">
        <v>failed</v>
      </c>
      <c r="E358">
        <v>40</v>
      </c>
    </row>
    <row r="359" spans="1:5" x14ac:dyDescent="0.3">
      <c r="A359" t="str">
        <v>successful</v>
      </c>
      <c r="B359">
        <v>41</v>
      </c>
      <c r="D359" t="str">
        <v/>
      </c>
      <c r="E359" t="str">
        <v/>
      </c>
    </row>
    <row r="360" spans="1:5" x14ac:dyDescent="0.3">
      <c r="A360" t="str">
        <v/>
      </c>
      <c r="B360" t="str">
        <v/>
      </c>
      <c r="D360" t="str">
        <v>failed</v>
      </c>
      <c r="E360">
        <v>23</v>
      </c>
    </row>
    <row r="361" spans="1:5" x14ac:dyDescent="0.3">
      <c r="A361" t="str">
        <v>successful</v>
      </c>
      <c r="B361">
        <v>187</v>
      </c>
      <c r="D361" t="str">
        <v/>
      </c>
      <c r="E361" t="str">
        <v/>
      </c>
    </row>
    <row r="362" spans="1:5" x14ac:dyDescent="0.3">
      <c r="A362" t="str">
        <v>successful</v>
      </c>
      <c r="B362">
        <v>2875</v>
      </c>
      <c r="D362" t="str">
        <v/>
      </c>
      <c r="E362" t="str">
        <v/>
      </c>
    </row>
    <row r="363" spans="1:5" x14ac:dyDescent="0.3">
      <c r="A363" t="str">
        <v>successful</v>
      </c>
      <c r="B363">
        <v>88</v>
      </c>
      <c r="D363" t="str">
        <v/>
      </c>
      <c r="E363" t="str">
        <v/>
      </c>
    </row>
    <row r="364" spans="1:5" x14ac:dyDescent="0.3">
      <c r="A364" t="str">
        <v>successful</v>
      </c>
      <c r="B364">
        <v>191</v>
      </c>
      <c r="D364" t="str">
        <v/>
      </c>
      <c r="E364" t="str">
        <v/>
      </c>
    </row>
    <row r="365" spans="1:5" x14ac:dyDescent="0.3">
      <c r="A365" t="str">
        <v>successful</v>
      </c>
      <c r="B365">
        <v>139</v>
      </c>
      <c r="D365" t="str">
        <v/>
      </c>
      <c r="E365" t="str">
        <v/>
      </c>
    </row>
    <row r="366" spans="1:5" x14ac:dyDescent="0.3">
      <c r="A366" t="str">
        <v>successful</v>
      </c>
      <c r="B366">
        <v>186</v>
      </c>
      <c r="D366" t="str">
        <v/>
      </c>
      <c r="E366" t="str">
        <v/>
      </c>
    </row>
    <row r="367" spans="1:5" x14ac:dyDescent="0.3">
      <c r="A367" t="str">
        <v>successful</v>
      </c>
      <c r="B367">
        <v>112</v>
      </c>
      <c r="D367" t="str">
        <v/>
      </c>
      <c r="E367" t="str">
        <v/>
      </c>
    </row>
    <row r="368" spans="1:5" x14ac:dyDescent="0.3">
      <c r="A368" t="str">
        <v>successful</v>
      </c>
      <c r="B368">
        <v>101</v>
      </c>
      <c r="D368" t="str">
        <v/>
      </c>
      <c r="E368" t="str">
        <v/>
      </c>
    </row>
    <row r="369" spans="1:5" x14ac:dyDescent="0.3">
      <c r="A369" t="str">
        <v/>
      </c>
      <c r="B369" t="str">
        <v/>
      </c>
      <c r="D369" t="str">
        <v>failed</v>
      </c>
      <c r="E369">
        <v>75</v>
      </c>
    </row>
    <row r="370" spans="1:5" x14ac:dyDescent="0.3">
      <c r="A370" t="str">
        <v>successful</v>
      </c>
      <c r="B370">
        <v>206</v>
      </c>
      <c r="D370" t="str">
        <v/>
      </c>
      <c r="E370" t="str">
        <v/>
      </c>
    </row>
    <row r="371" spans="1:5" x14ac:dyDescent="0.3">
      <c r="A371" t="str">
        <v>successful</v>
      </c>
      <c r="B371">
        <v>154</v>
      </c>
      <c r="D371" t="str">
        <v/>
      </c>
      <c r="E371" t="str">
        <v/>
      </c>
    </row>
    <row r="372" spans="1:5" x14ac:dyDescent="0.3">
      <c r="A372" t="str">
        <v>successful</v>
      </c>
      <c r="B372">
        <v>5966</v>
      </c>
      <c r="D372" t="str">
        <v/>
      </c>
      <c r="E372" t="str">
        <v/>
      </c>
    </row>
    <row r="373" spans="1:5" x14ac:dyDescent="0.3">
      <c r="A373" t="str">
        <v/>
      </c>
      <c r="B373" t="str">
        <v/>
      </c>
      <c r="D373" t="str">
        <v>failed</v>
      </c>
      <c r="E373">
        <v>2176</v>
      </c>
    </row>
    <row r="374" spans="1:5" x14ac:dyDescent="0.3">
      <c r="A374" t="str">
        <v>successful</v>
      </c>
      <c r="B374">
        <v>169</v>
      </c>
      <c r="D374" t="str">
        <v/>
      </c>
      <c r="E374" t="str">
        <v/>
      </c>
    </row>
    <row r="375" spans="1:5" x14ac:dyDescent="0.3">
      <c r="A375" t="str">
        <v>successful</v>
      </c>
      <c r="B375">
        <v>2106</v>
      </c>
      <c r="D375" t="str">
        <v/>
      </c>
      <c r="E375" t="str">
        <v/>
      </c>
    </row>
    <row r="376" spans="1:5" x14ac:dyDescent="0.3">
      <c r="A376" t="str">
        <v/>
      </c>
      <c r="B376" t="str">
        <v/>
      </c>
      <c r="D376" t="str">
        <v>failed</v>
      </c>
      <c r="E376">
        <v>441</v>
      </c>
    </row>
    <row r="377" spans="1:5" x14ac:dyDescent="0.3">
      <c r="A377" t="str">
        <v/>
      </c>
      <c r="B377" t="str">
        <v/>
      </c>
      <c r="D377" t="str">
        <v>failed</v>
      </c>
      <c r="E377">
        <v>25</v>
      </c>
    </row>
    <row r="378" spans="1:5" x14ac:dyDescent="0.3">
      <c r="A378" t="str">
        <v>successful</v>
      </c>
      <c r="B378">
        <v>131</v>
      </c>
      <c r="D378" t="str">
        <v/>
      </c>
      <c r="E378" t="str">
        <v/>
      </c>
    </row>
    <row r="379" spans="1:5" x14ac:dyDescent="0.3">
      <c r="A379" t="str">
        <v/>
      </c>
      <c r="B379" t="str">
        <v/>
      </c>
      <c r="D379" t="str">
        <v>failed</v>
      </c>
      <c r="E379">
        <v>127</v>
      </c>
    </row>
    <row r="380" spans="1:5" x14ac:dyDescent="0.3">
      <c r="A380" t="str">
        <v/>
      </c>
      <c r="B380" t="str">
        <v/>
      </c>
      <c r="D380" t="str">
        <v>failed</v>
      </c>
      <c r="E380">
        <v>355</v>
      </c>
    </row>
    <row r="381" spans="1:5" x14ac:dyDescent="0.3">
      <c r="A381" t="str">
        <v/>
      </c>
      <c r="B381" t="str">
        <v/>
      </c>
      <c r="D381" t="str">
        <v>failed</v>
      </c>
      <c r="E381">
        <v>44</v>
      </c>
    </row>
    <row r="382" spans="1:5" x14ac:dyDescent="0.3">
      <c r="A382" t="str">
        <v>successful</v>
      </c>
      <c r="B382">
        <v>84</v>
      </c>
      <c r="D382" t="str">
        <v/>
      </c>
      <c r="E382" t="str">
        <v/>
      </c>
    </row>
    <row r="383" spans="1:5" x14ac:dyDescent="0.3">
      <c r="A383" t="str">
        <v>successful</v>
      </c>
      <c r="B383">
        <v>155</v>
      </c>
      <c r="D383" t="str">
        <v/>
      </c>
      <c r="E383" t="str">
        <v/>
      </c>
    </row>
    <row r="384" spans="1:5" x14ac:dyDescent="0.3">
      <c r="A384" t="str">
        <v/>
      </c>
      <c r="B384" t="str">
        <v/>
      </c>
      <c r="D384" t="str">
        <v>failed</v>
      </c>
      <c r="E384">
        <v>67</v>
      </c>
    </row>
    <row r="385" spans="1:5" x14ac:dyDescent="0.3">
      <c r="A385" t="str">
        <v>successful</v>
      </c>
      <c r="B385">
        <v>189</v>
      </c>
      <c r="D385" t="str">
        <v/>
      </c>
      <c r="E385" t="str">
        <v/>
      </c>
    </row>
    <row r="386" spans="1:5" x14ac:dyDescent="0.3">
      <c r="A386" t="str">
        <v>successful</v>
      </c>
      <c r="B386">
        <v>4799</v>
      </c>
      <c r="D386" t="str">
        <v/>
      </c>
      <c r="E386" t="str">
        <v/>
      </c>
    </row>
    <row r="387" spans="1:5" x14ac:dyDescent="0.3">
      <c r="A387" t="str">
        <v>successful</v>
      </c>
      <c r="B387">
        <v>1137</v>
      </c>
      <c r="D387" t="str">
        <v/>
      </c>
      <c r="E387" t="str">
        <v/>
      </c>
    </row>
    <row r="388" spans="1:5" x14ac:dyDescent="0.3">
      <c r="A388" t="str">
        <v/>
      </c>
      <c r="B388" t="str">
        <v/>
      </c>
      <c r="D388" t="str">
        <v>failed</v>
      </c>
      <c r="E388">
        <v>1068</v>
      </c>
    </row>
    <row r="389" spans="1:5" x14ac:dyDescent="0.3">
      <c r="A389" t="str">
        <v/>
      </c>
      <c r="B389" t="str">
        <v/>
      </c>
      <c r="D389" t="str">
        <v>failed</v>
      </c>
      <c r="E389">
        <v>424</v>
      </c>
    </row>
    <row r="390" spans="1:5" x14ac:dyDescent="0.3">
      <c r="A390" t="str">
        <v/>
      </c>
      <c r="B390" t="str">
        <v/>
      </c>
      <c r="D390" t="str">
        <v/>
      </c>
      <c r="E390" t="str">
        <v/>
      </c>
    </row>
    <row r="391" spans="1:5" x14ac:dyDescent="0.3">
      <c r="A391" t="str">
        <v>successful</v>
      </c>
      <c r="B391">
        <v>1152</v>
      </c>
      <c r="D391" t="str">
        <v/>
      </c>
      <c r="E391" t="str">
        <v/>
      </c>
    </row>
    <row r="392" spans="1:5" x14ac:dyDescent="0.3">
      <c r="A392" t="str">
        <v>successful</v>
      </c>
      <c r="B392">
        <v>50</v>
      </c>
      <c r="D392" t="str">
        <v/>
      </c>
      <c r="E392" t="str">
        <v/>
      </c>
    </row>
    <row r="393" spans="1:5" x14ac:dyDescent="0.3">
      <c r="A393" t="str">
        <v/>
      </c>
      <c r="B393" t="str">
        <v/>
      </c>
      <c r="D393" t="str">
        <v>failed</v>
      </c>
      <c r="E393">
        <v>151</v>
      </c>
    </row>
    <row r="394" spans="1:5" x14ac:dyDescent="0.3">
      <c r="A394" t="str">
        <v/>
      </c>
      <c r="B394" t="str">
        <v/>
      </c>
      <c r="D394" t="str">
        <v>failed</v>
      </c>
      <c r="E394">
        <v>1608</v>
      </c>
    </row>
    <row r="395" spans="1:5" x14ac:dyDescent="0.3">
      <c r="A395" t="str">
        <v>successful</v>
      </c>
      <c r="B395">
        <v>3059</v>
      </c>
      <c r="D395" t="str">
        <v/>
      </c>
      <c r="E395" t="str">
        <v/>
      </c>
    </row>
    <row r="396" spans="1:5" x14ac:dyDescent="0.3">
      <c r="A396" t="str">
        <v>successful</v>
      </c>
      <c r="B396">
        <v>34</v>
      </c>
      <c r="D396" t="str">
        <v/>
      </c>
      <c r="E396" t="str">
        <v/>
      </c>
    </row>
    <row r="397" spans="1:5" x14ac:dyDescent="0.3">
      <c r="A397" t="str">
        <v>successful</v>
      </c>
      <c r="B397">
        <v>220</v>
      </c>
      <c r="D397" t="str">
        <v/>
      </c>
      <c r="E397" t="str">
        <v/>
      </c>
    </row>
    <row r="398" spans="1:5" x14ac:dyDescent="0.3">
      <c r="A398" t="str">
        <v>successful</v>
      </c>
      <c r="B398">
        <v>1604</v>
      </c>
      <c r="D398" t="str">
        <v/>
      </c>
      <c r="E398" t="str">
        <v/>
      </c>
    </row>
    <row r="399" spans="1:5" x14ac:dyDescent="0.3">
      <c r="A399" t="str">
        <v>successful</v>
      </c>
      <c r="B399">
        <v>454</v>
      </c>
      <c r="D399" t="str">
        <v/>
      </c>
      <c r="E399" t="str">
        <v/>
      </c>
    </row>
    <row r="400" spans="1:5" x14ac:dyDescent="0.3">
      <c r="A400" t="str">
        <v>successful</v>
      </c>
      <c r="B400">
        <v>123</v>
      </c>
      <c r="D400" t="str">
        <v/>
      </c>
      <c r="E400" t="str">
        <v/>
      </c>
    </row>
    <row r="401" spans="1:5" x14ac:dyDescent="0.3">
      <c r="A401" t="str">
        <v/>
      </c>
      <c r="B401" t="str">
        <v/>
      </c>
      <c r="D401" t="str">
        <v>failed</v>
      </c>
      <c r="E401">
        <v>941</v>
      </c>
    </row>
    <row r="402" spans="1:5" x14ac:dyDescent="0.3">
      <c r="A402" t="str">
        <v/>
      </c>
      <c r="B402" t="str">
        <v/>
      </c>
      <c r="D402" t="str">
        <v>failed</v>
      </c>
      <c r="E402">
        <v>1</v>
      </c>
    </row>
    <row r="403" spans="1:5" x14ac:dyDescent="0.3">
      <c r="A403" t="str">
        <v>successful</v>
      </c>
      <c r="B403">
        <v>299</v>
      </c>
      <c r="D403" t="str">
        <v/>
      </c>
      <c r="E403" t="str">
        <v/>
      </c>
    </row>
    <row r="404" spans="1:5" x14ac:dyDescent="0.3">
      <c r="A404" t="str">
        <v/>
      </c>
      <c r="B404" t="str">
        <v/>
      </c>
      <c r="D404" t="str">
        <v>failed</v>
      </c>
      <c r="E404">
        <v>40</v>
      </c>
    </row>
    <row r="405" spans="1:5" x14ac:dyDescent="0.3">
      <c r="A405" t="str">
        <v/>
      </c>
      <c r="B405" t="str">
        <v/>
      </c>
      <c r="D405" t="str">
        <v>failed</v>
      </c>
      <c r="E405">
        <v>3015</v>
      </c>
    </row>
    <row r="406" spans="1:5" x14ac:dyDescent="0.3">
      <c r="A406" t="str">
        <v>successful</v>
      </c>
      <c r="B406">
        <v>2237</v>
      </c>
      <c r="D406" t="str">
        <v/>
      </c>
      <c r="E406" t="str">
        <v/>
      </c>
    </row>
    <row r="407" spans="1:5" x14ac:dyDescent="0.3">
      <c r="A407" t="str">
        <v/>
      </c>
      <c r="B407" t="str">
        <v/>
      </c>
      <c r="D407" t="str">
        <v>failed</v>
      </c>
      <c r="E407">
        <v>435</v>
      </c>
    </row>
    <row r="408" spans="1:5" x14ac:dyDescent="0.3">
      <c r="A408" t="str">
        <v>successful</v>
      </c>
      <c r="B408">
        <v>645</v>
      </c>
      <c r="D408" t="str">
        <v/>
      </c>
      <c r="E408" t="str">
        <v/>
      </c>
    </row>
    <row r="409" spans="1:5" x14ac:dyDescent="0.3">
      <c r="A409" t="str">
        <v>successful</v>
      </c>
      <c r="B409">
        <v>484</v>
      </c>
      <c r="D409" t="str">
        <v/>
      </c>
      <c r="E409" t="str">
        <v/>
      </c>
    </row>
    <row r="410" spans="1:5" x14ac:dyDescent="0.3">
      <c r="A410" t="str">
        <v>successful</v>
      </c>
      <c r="B410">
        <v>154</v>
      </c>
      <c r="D410" t="str">
        <v/>
      </c>
      <c r="E410" t="str">
        <v/>
      </c>
    </row>
    <row r="411" spans="1:5" x14ac:dyDescent="0.3">
      <c r="A411" t="str">
        <v/>
      </c>
      <c r="B411" t="str">
        <v/>
      </c>
      <c r="D411" t="str">
        <v>failed</v>
      </c>
      <c r="E411">
        <v>714</v>
      </c>
    </row>
    <row r="412" spans="1:5" x14ac:dyDescent="0.3">
      <c r="A412" t="str">
        <v/>
      </c>
      <c r="B412" t="str">
        <v/>
      </c>
      <c r="D412" t="str">
        <v/>
      </c>
      <c r="E412" t="str">
        <v/>
      </c>
    </row>
    <row r="413" spans="1:5" x14ac:dyDescent="0.3">
      <c r="A413" t="str">
        <v>successful</v>
      </c>
      <c r="B413">
        <v>82</v>
      </c>
      <c r="D413" t="str">
        <v/>
      </c>
      <c r="E413" t="str">
        <v/>
      </c>
    </row>
    <row r="414" spans="1:5" x14ac:dyDescent="0.3">
      <c r="A414" t="str">
        <v>successful</v>
      </c>
      <c r="B414">
        <v>134</v>
      </c>
      <c r="D414" t="str">
        <v/>
      </c>
      <c r="E414" t="str">
        <v/>
      </c>
    </row>
    <row r="415" spans="1:5" x14ac:dyDescent="0.3">
      <c r="A415" t="str">
        <v/>
      </c>
      <c r="B415" t="str">
        <v/>
      </c>
      <c r="D415" t="str">
        <v/>
      </c>
      <c r="E415" t="str">
        <v/>
      </c>
    </row>
    <row r="416" spans="1:5" x14ac:dyDescent="0.3">
      <c r="A416" t="str">
        <v/>
      </c>
      <c r="B416" t="str">
        <v/>
      </c>
      <c r="D416" t="str">
        <v>failed</v>
      </c>
      <c r="E416">
        <v>5497</v>
      </c>
    </row>
    <row r="417" spans="1:5" x14ac:dyDescent="0.3">
      <c r="A417" t="str">
        <v/>
      </c>
      <c r="B417" t="str">
        <v/>
      </c>
      <c r="D417" t="str">
        <v>failed</v>
      </c>
      <c r="E417">
        <v>418</v>
      </c>
    </row>
    <row r="418" spans="1:5" x14ac:dyDescent="0.3">
      <c r="A418" t="str">
        <v/>
      </c>
      <c r="B418" t="str">
        <v/>
      </c>
      <c r="D418" t="str">
        <v>failed</v>
      </c>
      <c r="E418">
        <v>1439</v>
      </c>
    </row>
    <row r="419" spans="1:5" x14ac:dyDescent="0.3">
      <c r="A419" t="str">
        <v/>
      </c>
      <c r="B419" t="str">
        <v/>
      </c>
      <c r="D419" t="str">
        <v>failed</v>
      </c>
      <c r="E419">
        <v>15</v>
      </c>
    </row>
    <row r="420" spans="1:5" x14ac:dyDescent="0.3">
      <c r="A420" t="str">
        <v/>
      </c>
      <c r="B420" t="str">
        <v/>
      </c>
      <c r="D420" t="str">
        <v>failed</v>
      </c>
      <c r="E420">
        <v>1999</v>
      </c>
    </row>
    <row r="421" spans="1:5" x14ac:dyDescent="0.3">
      <c r="A421" t="str">
        <v>successful</v>
      </c>
      <c r="B421">
        <v>5203</v>
      </c>
      <c r="D421" t="str">
        <v/>
      </c>
      <c r="E421" t="str">
        <v/>
      </c>
    </row>
    <row r="422" spans="1:5" x14ac:dyDescent="0.3">
      <c r="A422" t="str">
        <v>successful</v>
      </c>
      <c r="B422">
        <v>94</v>
      </c>
      <c r="D422" t="str">
        <v/>
      </c>
      <c r="E422" t="str">
        <v/>
      </c>
    </row>
    <row r="423" spans="1:5" x14ac:dyDescent="0.3">
      <c r="A423" t="str">
        <v/>
      </c>
      <c r="B423" t="str">
        <v/>
      </c>
      <c r="D423" t="str">
        <v>failed</v>
      </c>
      <c r="E423">
        <v>118</v>
      </c>
    </row>
    <row r="424" spans="1:5" x14ac:dyDescent="0.3">
      <c r="A424" t="str">
        <v>successful</v>
      </c>
      <c r="B424">
        <v>205</v>
      </c>
      <c r="D424" t="str">
        <v/>
      </c>
      <c r="E424" t="str">
        <v/>
      </c>
    </row>
    <row r="425" spans="1:5" x14ac:dyDescent="0.3">
      <c r="A425" t="str">
        <v/>
      </c>
      <c r="B425" t="str">
        <v/>
      </c>
      <c r="D425" t="str">
        <v>failed</v>
      </c>
      <c r="E425">
        <v>162</v>
      </c>
    </row>
    <row r="426" spans="1:5" x14ac:dyDescent="0.3">
      <c r="A426" t="str">
        <v/>
      </c>
      <c r="B426" t="str">
        <v/>
      </c>
      <c r="D426" t="str">
        <v>failed</v>
      </c>
      <c r="E426">
        <v>83</v>
      </c>
    </row>
    <row r="427" spans="1:5" x14ac:dyDescent="0.3">
      <c r="A427" t="str">
        <v>successful</v>
      </c>
      <c r="B427">
        <v>92</v>
      </c>
      <c r="D427" t="str">
        <v/>
      </c>
      <c r="E427" t="str">
        <v/>
      </c>
    </row>
    <row r="428" spans="1:5" x14ac:dyDescent="0.3">
      <c r="A428" t="str">
        <v>successful</v>
      </c>
      <c r="B428">
        <v>219</v>
      </c>
      <c r="D428" t="str">
        <v/>
      </c>
      <c r="E428" t="str">
        <v/>
      </c>
    </row>
    <row r="429" spans="1:5" x14ac:dyDescent="0.3">
      <c r="A429" t="str">
        <v>successful</v>
      </c>
      <c r="B429">
        <v>2526</v>
      </c>
      <c r="D429" t="str">
        <v/>
      </c>
      <c r="E429" t="str">
        <v/>
      </c>
    </row>
    <row r="430" spans="1:5" x14ac:dyDescent="0.3">
      <c r="A430" t="str">
        <v/>
      </c>
      <c r="B430" t="str">
        <v/>
      </c>
      <c r="D430" t="str">
        <v>failed</v>
      </c>
      <c r="E430">
        <v>747</v>
      </c>
    </row>
    <row r="431" spans="1:5" x14ac:dyDescent="0.3">
      <c r="A431" t="str">
        <v/>
      </c>
      <c r="B431" t="str">
        <v/>
      </c>
      <c r="D431" t="str">
        <v/>
      </c>
      <c r="E431" t="str">
        <v/>
      </c>
    </row>
    <row r="432" spans="1:5" x14ac:dyDescent="0.3">
      <c r="A432" t="str">
        <v/>
      </c>
      <c r="B432" t="str">
        <v/>
      </c>
      <c r="D432" t="str">
        <v>failed</v>
      </c>
      <c r="E432">
        <v>84</v>
      </c>
    </row>
    <row r="433" spans="1:5" x14ac:dyDescent="0.3">
      <c r="A433" t="str">
        <v>successful</v>
      </c>
      <c r="B433">
        <v>94</v>
      </c>
      <c r="D433" t="str">
        <v/>
      </c>
      <c r="E433" t="str">
        <v/>
      </c>
    </row>
    <row r="434" spans="1:5" x14ac:dyDescent="0.3">
      <c r="A434" t="str">
        <v/>
      </c>
      <c r="B434" t="str">
        <v/>
      </c>
      <c r="D434" t="str">
        <v>failed</v>
      </c>
      <c r="E434">
        <v>91</v>
      </c>
    </row>
    <row r="435" spans="1:5" x14ac:dyDescent="0.3">
      <c r="A435" t="str">
        <v/>
      </c>
      <c r="B435" t="str">
        <v/>
      </c>
      <c r="D435" t="str">
        <v>failed</v>
      </c>
      <c r="E435">
        <v>792</v>
      </c>
    </row>
    <row r="436" spans="1:5" x14ac:dyDescent="0.3">
      <c r="A436" t="str">
        <v/>
      </c>
      <c r="B436" t="str">
        <v/>
      </c>
      <c r="D436" t="str">
        <v/>
      </c>
      <c r="E436" t="str">
        <v/>
      </c>
    </row>
    <row r="437" spans="1:5" x14ac:dyDescent="0.3">
      <c r="A437" t="str">
        <v>successful</v>
      </c>
      <c r="B437">
        <v>1713</v>
      </c>
      <c r="D437" t="str">
        <v/>
      </c>
      <c r="E437" t="str">
        <v/>
      </c>
    </row>
    <row r="438" spans="1:5" x14ac:dyDescent="0.3">
      <c r="A438" t="str">
        <v>successful</v>
      </c>
      <c r="B438">
        <v>249</v>
      </c>
      <c r="D438" t="str">
        <v/>
      </c>
      <c r="E438" t="str">
        <v/>
      </c>
    </row>
    <row r="439" spans="1:5" x14ac:dyDescent="0.3">
      <c r="A439" t="str">
        <v>successful</v>
      </c>
      <c r="B439">
        <v>192</v>
      </c>
      <c r="D439" t="str">
        <v/>
      </c>
      <c r="E439" t="str">
        <v/>
      </c>
    </row>
    <row r="440" spans="1:5" x14ac:dyDescent="0.3">
      <c r="A440" t="str">
        <v>successful</v>
      </c>
      <c r="B440">
        <v>247</v>
      </c>
      <c r="D440" t="str">
        <v/>
      </c>
      <c r="E440" t="str">
        <v/>
      </c>
    </row>
    <row r="441" spans="1:5" x14ac:dyDescent="0.3">
      <c r="A441" t="str">
        <v>successful</v>
      </c>
      <c r="B441">
        <v>2293</v>
      </c>
      <c r="D441" t="str">
        <v/>
      </c>
      <c r="E441" t="str">
        <v/>
      </c>
    </row>
    <row r="442" spans="1:5" x14ac:dyDescent="0.3">
      <c r="A442" t="str">
        <v>successful</v>
      </c>
      <c r="B442">
        <v>3131</v>
      </c>
      <c r="D442" t="str">
        <v/>
      </c>
      <c r="E442" t="str">
        <v/>
      </c>
    </row>
    <row r="443" spans="1:5" x14ac:dyDescent="0.3">
      <c r="A443" t="str">
        <v/>
      </c>
      <c r="B443" t="str">
        <v/>
      </c>
      <c r="D443" t="str">
        <v>failed</v>
      </c>
      <c r="E443">
        <v>32</v>
      </c>
    </row>
    <row r="444" spans="1:5" x14ac:dyDescent="0.3">
      <c r="A444" t="str">
        <v>successful</v>
      </c>
      <c r="B444">
        <v>143</v>
      </c>
      <c r="D444" t="str">
        <v/>
      </c>
      <c r="E444" t="str">
        <v/>
      </c>
    </row>
    <row r="445" spans="1:5" x14ac:dyDescent="0.3">
      <c r="A445" t="str">
        <v/>
      </c>
      <c r="B445" t="str">
        <v/>
      </c>
      <c r="D445" t="str">
        <v/>
      </c>
      <c r="E445" t="str">
        <v/>
      </c>
    </row>
    <row r="446" spans="1:5" x14ac:dyDescent="0.3">
      <c r="A446" t="str">
        <v>successful</v>
      </c>
      <c r="B446">
        <v>296</v>
      </c>
      <c r="D446" t="str">
        <v/>
      </c>
      <c r="E446" t="str">
        <v/>
      </c>
    </row>
    <row r="447" spans="1:5" x14ac:dyDescent="0.3">
      <c r="A447" t="str">
        <v>successful</v>
      </c>
      <c r="B447">
        <v>170</v>
      </c>
      <c r="D447" t="str">
        <v/>
      </c>
      <c r="E447" t="str">
        <v/>
      </c>
    </row>
    <row r="448" spans="1:5" x14ac:dyDescent="0.3">
      <c r="A448" t="str">
        <v/>
      </c>
      <c r="B448" t="str">
        <v/>
      </c>
      <c r="D448" t="str">
        <v>failed</v>
      </c>
      <c r="E448">
        <v>186</v>
      </c>
    </row>
    <row r="449" spans="1:5" x14ac:dyDescent="0.3">
      <c r="A449" t="str">
        <v/>
      </c>
      <c r="B449" t="str">
        <v/>
      </c>
      <c r="D449" t="str">
        <v/>
      </c>
      <c r="E449" t="str">
        <v/>
      </c>
    </row>
    <row r="450" spans="1:5" x14ac:dyDescent="0.3">
      <c r="A450" t="str">
        <v/>
      </c>
      <c r="B450" t="str">
        <v/>
      </c>
      <c r="D450" t="str">
        <v>failed</v>
      </c>
      <c r="E450">
        <v>605</v>
      </c>
    </row>
    <row r="451" spans="1:5" x14ac:dyDescent="0.3">
      <c r="A451" t="str">
        <v>successful</v>
      </c>
      <c r="B451">
        <v>86</v>
      </c>
      <c r="D451" t="str">
        <v/>
      </c>
      <c r="E451" t="str">
        <v/>
      </c>
    </row>
    <row r="452" spans="1:5" x14ac:dyDescent="0.3">
      <c r="A452" t="str">
        <v/>
      </c>
      <c r="B452" t="str">
        <v/>
      </c>
      <c r="D452" t="str">
        <v>failed</v>
      </c>
      <c r="E452">
        <v>1</v>
      </c>
    </row>
    <row r="453" spans="1:5" x14ac:dyDescent="0.3">
      <c r="A453" t="str">
        <v>successful</v>
      </c>
      <c r="B453">
        <v>6286</v>
      </c>
      <c r="D453" t="str">
        <v/>
      </c>
      <c r="E453" t="str">
        <v/>
      </c>
    </row>
    <row r="454" spans="1:5" x14ac:dyDescent="0.3">
      <c r="A454" t="str">
        <v/>
      </c>
      <c r="B454" t="str">
        <v/>
      </c>
      <c r="D454" t="str">
        <v>failed</v>
      </c>
      <c r="E454">
        <v>31</v>
      </c>
    </row>
    <row r="455" spans="1:5" x14ac:dyDescent="0.3">
      <c r="A455" t="str">
        <v/>
      </c>
      <c r="B455" t="str">
        <v/>
      </c>
      <c r="D455" t="str">
        <v>failed</v>
      </c>
      <c r="E455">
        <v>1181</v>
      </c>
    </row>
    <row r="456" spans="1:5" x14ac:dyDescent="0.3">
      <c r="A456" t="str">
        <v/>
      </c>
      <c r="B456" t="str">
        <v/>
      </c>
      <c r="D456" t="str">
        <v>failed</v>
      </c>
      <c r="E456">
        <v>39</v>
      </c>
    </row>
    <row r="457" spans="1:5" x14ac:dyDescent="0.3">
      <c r="A457" t="str">
        <v>successful</v>
      </c>
      <c r="B457">
        <v>3727</v>
      </c>
      <c r="D457" t="str">
        <v/>
      </c>
      <c r="E457" t="str">
        <v/>
      </c>
    </row>
    <row r="458" spans="1:5" x14ac:dyDescent="0.3">
      <c r="A458" t="str">
        <v>successful</v>
      </c>
      <c r="B458">
        <v>1605</v>
      </c>
      <c r="D458" t="str">
        <v/>
      </c>
      <c r="E458" t="str">
        <v/>
      </c>
    </row>
    <row r="459" spans="1:5" x14ac:dyDescent="0.3">
      <c r="A459" t="str">
        <v/>
      </c>
      <c r="B459" t="str">
        <v/>
      </c>
      <c r="D459" t="str">
        <v>failed</v>
      </c>
      <c r="E459">
        <v>46</v>
      </c>
    </row>
    <row r="460" spans="1:5" x14ac:dyDescent="0.3">
      <c r="A460" t="str">
        <v>successful</v>
      </c>
      <c r="B460">
        <v>2120</v>
      </c>
      <c r="D460" t="str">
        <v/>
      </c>
      <c r="E460" t="str">
        <v/>
      </c>
    </row>
    <row r="461" spans="1:5" x14ac:dyDescent="0.3">
      <c r="A461" t="str">
        <v/>
      </c>
      <c r="B461" t="str">
        <v/>
      </c>
      <c r="D461" t="str">
        <v>failed</v>
      </c>
      <c r="E461">
        <v>105</v>
      </c>
    </row>
    <row r="462" spans="1:5" x14ac:dyDescent="0.3">
      <c r="A462" t="str">
        <v>successful</v>
      </c>
      <c r="B462">
        <v>50</v>
      </c>
      <c r="D462" t="str">
        <v/>
      </c>
      <c r="E462" t="str">
        <v/>
      </c>
    </row>
    <row r="463" spans="1:5" x14ac:dyDescent="0.3">
      <c r="A463" t="str">
        <v>successful</v>
      </c>
      <c r="B463">
        <v>2080</v>
      </c>
      <c r="D463" t="str">
        <v/>
      </c>
      <c r="E463" t="str">
        <v/>
      </c>
    </row>
    <row r="464" spans="1:5" x14ac:dyDescent="0.3">
      <c r="A464" t="str">
        <v/>
      </c>
      <c r="B464" t="str">
        <v/>
      </c>
      <c r="D464" t="str">
        <v>failed</v>
      </c>
      <c r="E464">
        <v>535</v>
      </c>
    </row>
    <row r="465" spans="1:5" x14ac:dyDescent="0.3">
      <c r="A465" t="str">
        <v>successful</v>
      </c>
      <c r="B465">
        <v>2105</v>
      </c>
      <c r="D465" t="str">
        <v/>
      </c>
      <c r="E465" t="str">
        <v/>
      </c>
    </row>
    <row r="466" spans="1:5" x14ac:dyDescent="0.3">
      <c r="A466" t="str">
        <v>successful</v>
      </c>
      <c r="B466">
        <v>2436</v>
      </c>
      <c r="D466" t="str">
        <v/>
      </c>
      <c r="E466" t="str">
        <v/>
      </c>
    </row>
    <row r="467" spans="1:5" x14ac:dyDescent="0.3">
      <c r="A467" t="str">
        <v>successful</v>
      </c>
      <c r="B467">
        <v>80</v>
      </c>
      <c r="D467" t="str">
        <v/>
      </c>
      <c r="E467" t="str">
        <v/>
      </c>
    </row>
    <row r="468" spans="1:5" x14ac:dyDescent="0.3">
      <c r="A468" t="str">
        <v>successful</v>
      </c>
      <c r="B468">
        <v>42</v>
      </c>
      <c r="D468" t="str">
        <v/>
      </c>
      <c r="E468" t="str">
        <v/>
      </c>
    </row>
    <row r="469" spans="1:5" x14ac:dyDescent="0.3">
      <c r="A469" t="str">
        <v>successful</v>
      </c>
      <c r="B469">
        <v>139</v>
      </c>
      <c r="D469" t="str">
        <v/>
      </c>
      <c r="E469" t="str">
        <v/>
      </c>
    </row>
    <row r="470" spans="1:5" x14ac:dyDescent="0.3">
      <c r="A470" t="str">
        <v/>
      </c>
      <c r="B470" t="str">
        <v/>
      </c>
      <c r="D470" t="str">
        <v>failed</v>
      </c>
      <c r="E470">
        <v>16</v>
      </c>
    </row>
    <row r="471" spans="1:5" x14ac:dyDescent="0.3">
      <c r="A471" t="str">
        <v>successful</v>
      </c>
      <c r="B471">
        <v>159</v>
      </c>
      <c r="D471" t="str">
        <v/>
      </c>
      <c r="E471" t="str">
        <v/>
      </c>
    </row>
    <row r="472" spans="1:5" x14ac:dyDescent="0.3">
      <c r="A472" t="str">
        <v>successful</v>
      </c>
      <c r="B472">
        <v>381</v>
      </c>
      <c r="D472" t="str">
        <v/>
      </c>
      <c r="E472" t="str">
        <v/>
      </c>
    </row>
    <row r="473" spans="1:5" x14ac:dyDescent="0.3">
      <c r="A473" t="str">
        <v>successful</v>
      </c>
      <c r="B473">
        <v>194</v>
      </c>
      <c r="D473" t="str">
        <v/>
      </c>
      <c r="E473" t="str">
        <v/>
      </c>
    </row>
    <row r="474" spans="1:5" x14ac:dyDescent="0.3">
      <c r="A474" t="str">
        <v/>
      </c>
      <c r="B474" t="str">
        <v/>
      </c>
      <c r="D474" t="str">
        <v>failed</v>
      </c>
      <c r="E474">
        <v>575</v>
      </c>
    </row>
    <row r="475" spans="1:5" x14ac:dyDescent="0.3">
      <c r="A475" t="str">
        <v>successful</v>
      </c>
      <c r="B475">
        <v>106</v>
      </c>
      <c r="D475" t="str">
        <v/>
      </c>
      <c r="E475" t="str">
        <v/>
      </c>
    </row>
    <row r="476" spans="1:5" x14ac:dyDescent="0.3">
      <c r="A476" t="str">
        <v>successful</v>
      </c>
      <c r="B476">
        <v>142</v>
      </c>
      <c r="D476" t="str">
        <v/>
      </c>
      <c r="E476" t="str">
        <v/>
      </c>
    </row>
    <row r="477" spans="1:5" x14ac:dyDescent="0.3">
      <c r="A477" t="str">
        <v>successful</v>
      </c>
      <c r="B477">
        <v>211</v>
      </c>
      <c r="D477" t="str">
        <v/>
      </c>
      <c r="E477" t="str">
        <v/>
      </c>
    </row>
    <row r="478" spans="1:5" x14ac:dyDescent="0.3">
      <c r="A478" t="str">
        <v/>
      </c>
      <c r="B478" t="str">
        <v/>
      </c>
      <c r="D478" t="str">
        <v>failed</v>
      </c>
      <c r="E478">
        <v>1120</v>
      </c>
    </row>
    <row r="479" spans="1:5" x14ac:dyDescent="0.3">
      <c r="A479" t="str">
        <v/>
      </c>
      <c r="B479" t="str">
        <v/>
      </c>
      <c r="D479" t="str">
        <v>failed</v>
      </c>
      <c r="E479">
        <v>113</v>
      </c>
    </row>
    <row r="480" spans="1:5" x14ac:dyDescent="0.3">
      <c r="A480" t="str">
        <v>successful</v>
      </c>
      <c r="B480">
        <v>2756</v>
      </c>
      <c r="D480" t="str">
        <v/>
      </c>
      <c r="E480" t="str">
        <v/>
      </c>
    </row>
    <row r="481" spans="1:5" x14ac:dyDescent="0.3">
      <c r="A481" t="str">
        <v>successful</v>
      </c>
      <c r="B481">
        <v>173</v>
      </c>
      <c r="D481" t="str">
        <v/>
      </c>
      <c r="E481" t="str">
        <v/>
      </c>
    </row>
    <row r="482" spans="1:5" x14ac:dyDescent="0.3">
      <c r="A482" t="str">
        <v>successful</v>
      </c>
      <c r="B482">
        <v>87</v>
      </c>
      <c r="D482" t="str">
        <v/>
      </c>
      <c r="E482" t="str">
        <v/>
      </c>
    </row>
    <row r="483" spans="1:5" x14ac:dyDescent="0.3">
      <c r="A483" t="str">
        <v/>
      </c>
      <c r="B483" t="str">
        <v/>
      </c>
      <c r="D483" t="str">
        <v>failed</v>
      </c>
      <c r="E483">
        <v>1538</v>
      </c>
    </row>
    <row r="484" spans="1:5" x14ac:dyDescent="0.3">
      <c r="A484" t="str">
        <v/>
      </c>
      <c r="B484" t="str">
        <v/>
      </c>
      <c r="D484" t="str">
        <v>failed</v>
      </c>
      <c r="E484">
        <v>9</v>
      </c>
    </row>
    <row r="485" spans="1:5" x14ac:dyDescent="0.3">
      <c r="A485" t="str">
        <v/>
      </c>
      <c r="B485" t="str">
        <v/>
      </c>
      <c r="D485" t="str">
        <v>failed</v>
      </c>
      <c r="E485">
        <v>554</v>
      </c>
    </row>
    <row r="486" spans="1:5" x14ac:dyDescent="0.3">
      <c r="A486" t="str">
        <v>successful</v>
      </c>
      <c r="B486">
        <v>1572</v>
      </c>
      <c r="D486" t="str">
        <v/>
      </c>
      <c r="E486" t="str">
        <v/>
      </c>
    </row>
    <row r="487" spans="1:5" x14ac:dyDescent="0.3">
      <c r="A487" t="str">
        <v/>
      </c>
      <c r="B487" t="str">
        <v/>
      </c>
      <c r="D487" t="str">
        <v>failed</v>
      </c>
      <c r="E487">
        <v>648</v>
      </c>
    </row>
    <row r="488" spans="1:5" x14ac:dyDescent="0.3">
      <c r="A488" t="str">
        <v/>
      </c>
      <c r="B488" t="str">
        <v/>
      </c>
      <c r="D488" t="str">
        <v>failed</v>
      </c>
      <c r="E488">
        <v>21</v>
      </c>
    </row>
    <row r="489" spans="1:5" x14ac:dyDescent="0.3">
      <c r="A489" t="str">
        <v>successful</v>
      </c>
      <c r="B489">
        <v>2346</v>
      </c>
      <c r="D489" t="str">
        <v/>
      </c>
      <c r="E489" t="str">
        <v/>
      </c>
    </row>
    <row r="490" spans="1:5" x14ac:dyDescent="0.3">
      <c r="A490" t="str">
        <v>successful</v>
      </c>
      <c r="B490">
        <v>115</v>
      </c>
      <c r="D490" t="str">
        <v/>
      </c>
      <c r="E490" t="str">
        <v/>
      </c>
    </row>
    <row r="491" spans="1:5" x14ac:dyDescent="0.3">
      <c r="A491" t="str">
        <v>successful</v>
      </c>
      <c r="B491">
        <v>85</v>
      </c>
      <c r="D491" t="str">
        <v/>
      </c>
      <c r="E491" t="str">
        <v/>
      </c>
    </row>
    <row r="492" spans="1:5" x14ac:dyDescent="0.3">
      <c r="A492" t="str">
        <v>successful</v>
      </c>
      <c r="B492">
        <v>144</v>
      </c>
      <c r="D492" t="str">
        <v/>
      </c>
      <c r="E492" t="str">
        <v/>
      </c>
    </row>
    <row r="493" spans="1:5" x14ac:dyDescent="0.3">
      <c r="A493" t="str">
        <v>successful</v>
      </c>
      <c r="B493">
        <v>2443</v>
      </c>
      <c r="D493" t="str">
        <v/>
      </c>
      <c r="E493" t="str">
        <v/>
      </c>
    </row>
    <row r="494" spans="1:5" x14ac:dyDescent="0.3">
      <c r="A494" t="str">
        <v/>
      </c>
      <c r="B494" t="str">
        <v/>
      </c>
      <c r="D494" t="str">
        <v/>
      </c>
      <c r="E494" t="str">
        <v/>
      </c>
    </row>
    <row r="495" spans="1:5" x14ac:dyDescent="0.3">
      <c r="A495" t="str">
        <v>successful</v>
      </c>
      <c r="B495">
        <v>64</v>
      </c>
      <c r="D495" t="str">
        <v/>
      </c>
      <c r="E495" t="str">
        <v/>
      </c>
    </row>
    <row r="496" spans="1:5" x14ac:dyDescent="0.3">
      <c r="A496" t="str">
        <v>successful</v>
      </c>
      <c r="B496">
        <v>268</v>
      </c>
      <c r="D496" t="str">
        <v/>
      </c>
      <c r="E496" t="str">
        <v/>
      </c>
    </row>
    <row r="497" spans="1:5" x14ac:dyDescent="0.3">
      <c r="A497" t="str">
        <v>successful</v>
      </c>
      <c r="B497">
        <v>195</v>
      </c>
      <c r="D497" t="str">
        <v/>
      </c>
      <c r="E497" t="str">
        <v/>
      </c>
    </row>
    <row r="498" spans="1:5" x14ac:dyDescent="0.3">
      <c r="A498" t="str">
        <v/>
      </c>
      <c r="B498" t="str">
        <v/>
      </c>
      <c r="D498" t="str">
        <v>failed</v>
      </c>
      <c r="E498">
        <v>54</v>
      </c>
    </row>
    <row r="499" spans="1:5" x14ac:dyDescent="0.3">
      <c r="A499" t="str">
        <v/>
      </c>
      <c r="B499" t="str">
        <v/>
      </c>
      <c r="D499" t="str">
        <v>failed</v>
      </c>
      <c r="E499">
        <v>120</v>
      </c>
    </row>
    <row r="500" spans="1:5" x14ac:dyDescent="0.3">
      <c r="A500" t="str">
        <v/>
      </c>
      <c r="B500" t="str">
        <v/>
      </c>
      <c r="D500" t="str">
        <v>failed</v>
      </c>
      <c r="E500">
        <v>579</v>
      </c>
    </row>
    <row r="501" spans="1:5" x14ac:dyDescent="0.3">
      <c r="A501" t="str">
        <v/>
      </c>
      <c r="B501" t="str">
        <v/>
      </c>
      <c r="D501" t="str">
        <v>failed</v>
      </c>
      <c r="E501">
        <v>2072</v>
      </c>
    </row>
    <row r="502" spans="1:5" x14ac:dyDescent="0.3">
      <c r="A502" t="str">
        <v/>
      </c>
      <c r="B502" t="str">
        <v/>
      </c>
      <c r="D502" t="str">
        <v>failed</v>
      </c>
      <c r="E502">
        <v>0</v>
      </c>
    </row>
    <row r="503" spans="1:5" x14ac:dyDescent="0.3">
      <c r="A503" t="str">
        <v/>
      </c>
      <c r="B503" t="str">
        <v/>
      </c>
      <c r="D503" t="str">
        <v>failed</v>
      </c>
      <c r="E503">
        <v>1796</v>
      </c>
    </row>
    <row r="504" spans="1:5" x14ac:dyDescent="0.3">
      <c r="A504" t="str">
        <v>successful</v>
      </c>
      <c r="B504">
        <v>186</v>
      </c>
      <c r="D504" t="str">
        <v/>
      </c>
      <c r="E504" t="str">
        <v/>
      </c>
    </row>
    <row r="505" spans="1:5" x14ac:dyDescent="0.3">
      <c r="A505" t="str">
        <v>successful</v>
      </c>
      <c r="B505">
        <v>460</v>
      </c>
      <c r="D505" t="str">
        <v/>
      </c>
      <c r="E505" t="str">
        <v/>
      </c>
    </row>
    <row r="506" spans="1:5" x14ac:dyDescent="0.3">
      <c r="A506" t="str">
        <v/>
      </c>
      <c r="B506" t="str">
        <v/>
      </c>
      <c r="D506" t="str">
        <v>failed</v>
      </c>
      <c r="E506">
        <v>62</v>
      </c>
    </row>
    <row r="507" spans="1:5" x14ac:dyDescent="0.3">
      <c r="A507" t="str">
        <v/>
      </c>
      <c r="B507" t="str">
        <v/>
      </c>
      <c r="D507" t="str">
        <v>failed</v>
      </c>
      <c r="E507">
        <v>347</v>
      </c>
    </row>
    <row r="508" spans="1:5" x14ac:dyDescent="0.3">
      <c r="A508" t="str">
        <v>successful</v>
      </c>
      <c r="B508">
        <v>2528</v>
      </c>
      <c r="D508" t="str">
        <v/>
      </c>
      <c r="E508" t="str">
        <v/>
      </c>
    </row>
    <row r="509" spans="1:5" x14ac:dyDescent="0.3">
      <c r="A509" t="str">
        <v/>
      </c>
      <c r="B509" t="str">
        <v/>
      </c>
      <c r="D509" t="str">
        <v>failed</v>
      </c>
      <c r="E509">
        <v>19</v>
      </c>
    </row>
    <row r="510" spans="1:5" x14ac:dyDescent="0.3">
      <c r="A510" t="str">
        <v>successful</v>
      </c>
      <c r="B510">
        <v>3657</v>
      </c>
      <c r="D510" t="str">
        <v/>
      </c>
      <c r="E510" t="str">
        <v/>
      </c>
    </row>
    <row r="511" spans="1:5" x14ac:dyDescent="0.3">
      <c r="A511" t="str">
        <v/>
      </c>
      <c r="B511" t="str">
        <v/>
      </c>
      <c r="D511" t="str">
        <v>failed</v>
      </c>
      <c r="E511">
        <v>1258</v>
      </c>
    </row>
    <row r="512" spans="1:5" x14ac:dyDescent="0.3">
      <c r="A512" t="str">
        <v>successful</v>
      </c>
      <c r="B512">
        <v>131</v>
      </c>
      <c r="D512" t="str">
        <v/>
      </c>
      <c r="E512" t="str">
        <v/>
      </c>
    </row>
    <row r="513" spans="1:5" x14ac:dyDescent="0.3">
      <c r="A513" t="str">
        <v/>
      </c>
      <c r="B513" t="str">
        <v/>
      </c>
      <c r="D513" t="str">
        <v>failed</v>
      </c>
      <c r="E513">
        <v>362</v>
      </c>
    </row>
    <row r="514" spans="1:5" x14ac:dyDescent="0.3">
      <c r="A514" t="str">
        <v>successful</v>
      </c>
      <c r="B514">
        <v>239</v>
      </c>
      <c r="D514" t="str">
        <v/>
      </c>
      <c r="E514" t="str">
        <v/>
      </c>
    </row>
    <row r="515" spans="1:5" x14ac:dyDescent="0.3">
      <c r="A515" t="str">
        <v/>
      </c>
      <c r="B515" t="str">
        <v/>
      </c>
      <c r="D515" t="str">
        <v/>
      </c>
      <c r="E515" t="str">
        <v/>
      </c>
    </row>
    <row r="516" spans="1:5" x14ac:dyDescent="0.3">
      <c r="A516" t="str">
        <v/>
      </c>
      <c r="B516" t="str">
        <v/>
      </c>
      <c r="D516" t="str">
        <v/>
      </c>
      <c r="E516" t="str">
        <v/>
      </c>
    </row>
    <row r="517" spans="1:5" x14ac:dyDescent="0.3">
      <c r="A517" t="str">
        <v/>
      </c>
      <c r="B517" t="str">
        <v/>
      </c>
      <c r="D517" t="str">
        <v>failed</v>
      </c>
      <c r="E517">
        <v>133</v>
      </c>
    </row>
    <row r="518" spans="1:5" x14ac:dyDescent="0.3">
      <c r="A518" t="str">
        <v/>
      </c>
      <c r="B518" t="str">
        <v/>
      </c>
      <c r="D518" t="str">
        <v>failed</v>
      </c>
      <c r="E518">
        <v>846</v>
      </c>
    </row>
    <row r="519" spans="1:5" x14ac:dyDescent="0.3">
      <c r="A519" t="str">
        <v>successful</v>
      </c>
      <c r="B519">
        <v>78</v>
      </c>
      <c r="D519" t="str">
        <v/>
      </c>
      <c r="E519" t="str">
        <v/>
      </c>
    </row>
    <row r="520" spans="1:5" x14ac:dyDescent="0.3">
      <c r="A520" t="str">
        <v/>
      </c>
      <c r="B520" t="str">
        <v/>
      </c>
      <c r="D520" t="str">
        <v>failed</v>
      </c>
      <c r="E520">
        <v>10</v>
      </c>
    </row>
    <row r="521" spans="1:5" x14ac:dyDescent="0.3">
      <c r="A521" t="str">
        <v>successful</v>
      </c>
      <c r="B521">
        <v>1773</v>
      </c>
      <c r="D521" t="str">
        <v/>
      </c>
      <c r="E521" t="str">
        <v/>
      </c>
    </row>
    <row r="522" spans="1:5" x14ac:dyDescent="0.3">
      <c r="A522" t="str">
        <v>successful</v>
      </c>
      <c r="B522">
        <v>32</v>
      </c>
      <c r="D522" t="str">
        <v/>
      </c>
      <c r="E522" t="str">
        <v/>
      </c>
    </row>
    <row r="523" spans="1:5" x14ac:dyDescent="0.3">
      <c r="A523" t="str">
        <v>successful</v>
      </c>
      <c r="B523">
        <v>369</v>
      </c>
      <c r="D523" t="str">
        <v/>
      </c>
      <c r="E523" t="str">
        <v/>
      </c>
    </row>
    <row r="524" spans="1:5" x14ac:dyDescent="0.3">
      <c r="A524" t="str">
        <v/>
      </c>
      <c r="B524" t="str">
        <v/>
      </c>
      <c r="D524" t="str">
        <v>failed</v>
      </c>
      <c r="E524">
        <v>191</v>
      </c>
    </row>
    <row r="525" spans="1:5" x14ac:dyDescent="0.3">
      <c r="A525" t="str">
        <v>successful</v>
      </c>
      <c r="B525">
        <v>89</v>
      </c>
      <c r="D525" t="str">
        <v/>
      </c>
      <c r="E525" t="str">
        <v/>
      </c>
    </row>
    <row r="526" spans="1:5" x14ac:dyDescent="0.3">
      <c r="A526" t="str">
        <v/>
      </c>
      <c r="B526" t="str">
        <v/>
      </c>
      <c r="D526" t="str">
        <v>failed</v>
      </c>
      <c r="E526">
        <v>1979</v>
      </c>
    </row>
    <row r="527" spans="1:5" x14ac:dyDescent="0.3">
      <c r="A527" t="str">
        <v/>
      </c>
      <c r="B527" t="str">
        <v/>
      </c>
      <c r="D527" t="str">
        <v>failed</v>
      </c>
      <c r="E527">
        <v>63</v>
      </c>
    </row>
    <row r="528" spans="1:5" x14ac:dyDescent="0.3">
      <c r="A528" t="str">
        <v>successful</v>
      </c>
      <c r="B528">
        <v>147</v>
      </c>
      <c r="D528" t="str">
        <v/>
      </c>
      <c r="E528" t="str">
        <v/>
      </c>
    </row>
    <row r="529" spans="1:5" x14ac:dyDescent="0.3">
      <c r="A529" t="str">
        <v/>
      </c>
      <c r="B529" t="str">
        <v/>
      </c>
      <c r="D529" t="str">
        <v>failed</v>
      </c>
      <c r="E529">
        <v>6080</v>
      </c>
    </row>
    <row r="530" spans="1:5" x14ac:dyDescent="0.3">
      <c r="A530" t="str">
        <v/>
      </c>
      <c r="B530" t="str">
        <v/>
      </c>
      <c r="D530" t="str">
        <v>failed</v>
      </c>
      <c r="E530">
        <v>80</v>
      </c>
    </row>
    <row r="531" spans="1:5" x14ac:dyDescent="0.3">
      <c r="A531" t="str">
        <v/>
      </c>
      <c r="B531" t="str">
        <v/>
      </c>
      <c r="D531" t="str">
        <v>failed</v>
      </c>
      <c r="E531">
        <v>9</v>
      </c>
    </row>
    <row r="532" spans="1:5" x14ac:dyDescent="0.3">
      <c r="A532" t="str">
        <v/>
      </c>
      <c r="B532" t="str">
        <v/>
      </c>
      <c r="D532" t="str">
        <v>failed</v>
      </c>
      <c r="E532">
        <v>1784</v>
      </c>
    </row>
    <row r="533" spans="1:5" x14ac:dyDescent="0.3">
      <c r="A533" t="str">
        <v/>
      </c>
      <c r="B533" t="str">
        <v/>
      </c>
      <c r="D533" t="str">
        <v/>
      </c>
      <c r="E533" t="str">
        <v/>
      </c>
    </row>
    <row r="534" spans="1:5" x14ac:dyDescent="0.3">
      <c r="A534" t="str">
        <v>successful</v>
      </c>
      <c r="B534">
        <v>126</v>
      </c>
      <c r="D534" t="str">
        <v/>
      </c>
      <c r="E534" t="str">
        <v/>
      </c>
    </row>
    <row r="535" spans="1:5" x14ac:dyDescent="0.3">
      <c r="A535" t="str">
        <v>successful</v>
      </c>
      <c r="B535">
        <v>2218</v>
      </c>
      <c r="D535" t="str">
        <v/>
      </c>
      <c r="E535" t="str">
        <v/>
      </c>
    </row>
    <row r="536" spans="1:5" x14ac:dyDescent="0.3">
      <c r="A536" t="str">
        <v/>
      </c>
      <c r="B536" t="str">
        <v/>
      </c>
      <c r="D536" t="str">
        <v>failed</v>
      </c>
      <c r="E536">
        <v>243</v>
      </c>
    </row>
    <row r="537" spans="1:5" x14ac:dyDescent="0.3">
      <c r="A537" t="str">
        <v>successful</v>
      </c>
      <c r="B537">
        <v>202</v>
      </c>
      <c r="D537" t="str">
        <v/>
      </c>
      <c r="E537" t="str">
        <v/>
      </c>
    </row>
    <row r="538" spans="1:5" x14ac:dyDescent="0.3">
      <c r="A538" t="str">
        <v>successful</v>
      </c>
      <c r="B538">
        <v>140</v>
      </c>
      <c r="D538" t="str">
        <v/>
      </c>
      <c r="E538" t="str">
        <v/>
      </c>
    </row>
    <row r="539" spans="1:5" x14ac:dyDescent="0.3">
      <c r="A539" t="str">
        <v>successful</v>
      </c>
      <c r="B539">
        <v>1052</v>
      </c>
      <c r="D539" t="str">
        <v/>
      </c>
      <c r="E539" t="str">
        <v/>
      </c>
    </row>
    <row r="540" spans="1:5" x14ac:dyDescent="0.3">
      <c r="A540" t="str">
        <v/>
      </c>
      <c r="B540" t="str">
        <v/>
      </c>
      <c r="D540" t="str">
        <v>failed</v>
      </c>
      <c r="E540">
        <v>1296</v>
      </c>
    </row>
    <row r="541" spans="1:5" x14ac:dyDescent="0.3">
      <c r="A541" t="str">
        <v/>
      </c>
      <c r="B541" t="str">
        <v/>
      </c>
      <c r="D541" t="str">
        <v>failed</v>
      </c>
      <c r="E541">
        <v>77</v>
      </c>
    </row>
    <row r="542" spans="1:5" x14ac:dyDescent="0.3">
      <c r="A542" t="str">
        <v>successful</v>
      </c>
      <c r="B542">
        <v>247</v>
      </c>
      <c r="D542" t="str">
        <v/>
      </c>
      <c r="E542" t="str">
        <v/>
      </c>
    </row>
    <row r="543" spans="1:5" x14ac:dyDescent="0.3">
      <c r="A543" t="str">
        <v/>
      </c>
      <c r="B543" t="str">
        <v/>
      </c>
      <c r="D543" t="str">
        <v>failed</v>
      </c>
      <c r="E543">
        <v>395</v>
      </c>
    </row>
    <row r="544" spans="1:5" x14ac:dyDescent="0.3">
      <c r="A544" t="str">
        <v/>
      </c>
      <c r="B544" t="str">
        <v/>
      </c>
      <c r="D544" t="str">
        <v>failed</v>
      </c>
      <c r="E544">
        <v>49</v>
      </c>
    </row>
    <row r="545" spans="1:5" x14ac:dyDescent="0.3">
      <c r="A545" t="str">
        <v/>
      </c>
      <c r="B545" t="str">
        <v/>
      </c>
      <c r="D545" t="str">
        <v>failed</v>
      </c>
      <c r="E545">
        <v>180</v>
      </c>
    </row>
    <row r="546" spans="1:5" x14ac:dyDescent="0.3">
      <c r="A546" t="str">
        <v>successful</v>
      </c>
      <c r="B546">
        <v>84</v>
      </c>
      <c r="D546" t="str">
        <v/>
      </c>
      <c r="E546" t="str">
        <v/>
      </c>
    </row>
    <row r="547" spans="1:5" x14ac:dyDescent="0.3">
      <c r="A547" t="str">
        <v/>
      </c>
      <c r="B547" t="str">
        <v/>
      </c>
      <c r="D547" t="str">
        <v>failed</v>
      </c>
      <c r="E547">
        <v>2690</v>
      </c>
    </row>
    <row r="548" spans="1:5" x14ac:dyDescent="0.3">
      <c r="A548" t="str">
        <v>successful</v>
      </c>
      <c r="B548">
        <v>88</v>
      </c>
      <c r="D548" t="str">
        <v/>
      </c>
      <c r="E548" t="str">
        <v/>
      </c>
    </row>
    <row r="549" spans="1:5" x14ac:dyDescent="0.3">
      <c r="A549" t="str">
        <v>successful</v>
      </c>
      <c r="B549">
        <v>156</v>
      </c>
      <c r="D549" t="str">
        <v/>
      </c>
      <c r="E549" t="str">
        <v/>
      </c>
    </row>
    <row r="550" spans="1:5" x14ac:dyDescent="0.3">
      <c r="A550" t="str">
        <v>successful</v>
      </c>
      <c r="B550">
        <v>2985</v>
      </c>
      <c r="D550" t="str">
        <v/>
      </c>
      <c r="E550" t="str">
        <v/>
      </c>
    </row>
    <row r="551" spans="1:5" x14ac:dyDescent="0.3">
      <c r="A551" t="str">
        <v>successful</v>
      </c>
      <c r="B551">
        <v>762</v>
      </c>
      <c r="D551" t="str">
        <v/>
      </c>
      <c r="E551" t="str">
        <v/>
      </c>
    </row>
    <row r="552" spans="1:5" x14ac:dyDescent="0.3">
      <c r="A552" t="str">
        <v/>
      </c>
      <c r="B552" t="str">
        <v/>
      </c>
      <c r="D552" t="str">
        <v/>
      </c>
      <c r="E552" t="str">
        <v/>
      </c>
    </row>
    <row r="553" spans="1:5" x14ac:dyDescent="0.3">
      <c r="A553" t="str">
        <v/>
      </c>
      <c r="B553" t="str">
        <v/>
      </c>
      <c r="D553" t="str">
        <v>failed</v>
      </c>
      <c r="E553">
        <v>2779</v>
      </c>
    </row>
    <row r="554" spans="1:5" x14ac:dyDescent="0.3">
      <c r="A554" t="str">
        <v/>
      </c>
      <c r="B554" t="str">
        <v/>
      </c>
      <c r="D554" t="str">
        <v>failed</v>
      </c>
      <c r="E554">
        <v>92</v>
      </c>
    </row>
    <row r="555" spans="1:5" x14ac:dyDescent="0.3">
      <c r="A555" t="str">
        <v/>
      </c>
      <c r="B555" t="str">
        <v/>
      </c>
      <c r="D555" t="str">
        <v>failed</v>
      </c>
      <c r="E555">
        <v>1028</v>
      </c>
    </row>
    <row r="556" spans="1:5" x14ac:dyDescent="0.3">
      <c r="A556" t="str">
        <v>successful</v>
      </c>
      <c r="B556">
        <v>554</v>
      </c>
      <c r="D556" t="str">
        <v/>
      </c>
      <c r="E556" t="str">
        <v/>
      </c>
    </row>
    <row r="557" spans="1:5" x14ac:dyDescent="0.3">
      <c r="A557" t="str">
        <v>successful</v>
      </c>
      <c r="B557">
        <v>135</v>
      </c>
      <c r="D557" t="str">
        <v/>
      </c>
      <c r="E557" t="str">
        <v/>
      </c>
    </row>
    <row r="558" spans="1:5" x14ac:dyDescent="0.3">
      <c r="A558" t="str">
        <v>successful</v>
      </c>
      <c r="B558">
        <v>122</v>
      </c>
      <c r="D558" t="str">
        <v/>
      </c>
      <c r="E558" t="str">
        <v/>
      </c>
    </row>
    <row r="559" spans="1:5" x14ac:dyDescent="0.3">
      <c r="A559" t="str">
        <v>successful</v>
      </c>
      <c r="B559">
        <v>221</v>
      </c>
      <c r="D559" t="str">
        <v/>
      </c>
      <c r="E559" t="str">
        <v/>
      </c>
    </row>
    <row r="560" spans="1:5" x14ac:dyDescent="0.3">
      <c r="A560" t="str">
        <v>successful</v>
      </c>
      <c r="B560">
        <v>126</v>
      </c>
      <c r="D560" t="str">
        <v/>
      </c>
      <c r="E560" t="str">
        <v/>
      </c>
    </row>
    <row r="561" spans="1:5" x14ac:dyDescent="0.3">
      <c r="A561" t="str">
        <v>successful</v>
      </c>
      <c r="B561">
        <v>1022</v>
      </c>
      <c r="D561" t="str">
        <v/>
      </c>
      <c r="E561" t="str">
        <v/>
      </c>
    </row>
    <row r="562" spans="1:5" x14ac:dyDescent="0.3">
      <c r="A562" t="str">
        <v>successful</v>
      </c>
      <c r="B562">
        <v>3177</v>
      </c>
      <c r="D562" t="str">
        <v/>
      </c>
      <c r="E562" t="str">
        <v/>
      </c>
    </row>
    <row r="563" spans="1:5" x14ac:dyDescent="0.3">
      <c r="A563" t="str">
        <v>successful</v>
      </c>
      <c r="B563">
        <v>198</v>
      </c>
      <c r="D563" t="str">
        <v/>
      </c>
      <c r="E563" t="str">
        <v/>
      </c>
    </row>
    <row r="564" spans="1:5" x14ac:dyDescent="0.3">
      <c r="A564" t="str">
        <v/>
      </c>
      <c r="B564" t="str">
        <v/>
      </c>
      <c r="D564" t="str">
        <v>failed</v>
      </c>
      <c r="E564">
        <v>26</v>
      </c>
    </row>
    <row r="565" spans="1:5" x14ac:dyDescent="0.3">
      <c r="A565" t="str">
        <v>successful</v>
      </c>
      <c r="B565">
        <v>85</v>
      </c>
      <c r="D565" t="str">
        <v/>
      </c>
      <c r="E565" t="str">
        <v/>
      </c>
    </row>
    <row r="566" spans="1:5" x14ac:dyDescent="0.3">
      <c r="A566" t="str">
        <v/>
      </c>
      <c r="B566" t="str">
        <v/>
      </c>
      <c r="D566" t="str">
        <v>failed</v>
      </c>
      <c r="E566">
        <v>1790</v>
      </c>
    </row>
    <row r="567" spans="1:5" x14ac:dyDescent="0.3">
      <c r="A567" t="str">
        <v>successful</v>
      </c>
      <c r="B567">
        <v>3596</v>
      </c>
      <c r="D567" t="str">
        <v/>
      </c>
      <c r="E567" t="str">
        <v/>
      </c>
    </row>
    <row r="568" spans="1:5" x14ac:dyDescent="0.3">
      <c r="A568" t="str">
        <v/>
      </c>
      <c r="B568" t="str">
        <v/>
      </c>
      <c r="D568" t="str">
        <v>failed</v>
      </c>
      <c r="E568">
        <v>37</v>
      </c>
    </row>
    <row r="569" spans="1:5" x14ac:dyDescent="0.3">
      <c r="A569" t="str">
        <v>successful</v>
      </c>
      <c r="B569">
        <v>244</v>
      </c>
      <c r="D569" t="str">
        <v/>
      </c>
      <c r="E569" t="str">
        <v/>
      </c>
    </row>
    <row r="570" spans="1:5" x14ac:dyDescent="0.3">
      <c r="A570" t="str">
        <v>successful</v>
      </c>
      <c r="B570">
        <v>5180</v>
      </c>
      <c r="D570" t="str">
        <v/>
      </c>
      <c r="E570" t="str">
        <v/>
      </c>
    </row>
    <row r="571" spans="1:5" x14ac:dyDescent="0.3">
      <c r="A571" t="str">
        <v>successful</v>
      </c>
      <c r="B571">
        <v>589</v>
      </c>
      <c r="D571" t="str">
        <v/>
      </c>
      <c r="E571" t="str">
        <v/>
      </c>
    </row>
    <row r="572" spans="1:5" x14ac:dyDescent="0.3">
      <c r="A572" t="str">
        <v>successful</v>
      </c>
      <c r="B572">
        <v>2725</v>
      </c>
      <c r="D572" t="str">
        <v/>
      </c>
      <c r="E572" t="str">
        <v/>
      </c>
    </row>
    <row r="573" spans="1:5" x14ac:dyDescent="0.3">
      <c r="A573" t="str">
        <v/>
      </c>
      <c r="B573" t="str">
        <v/>
      </c>
      <c r="D573" t="str">
        <v>failed</v>
      </c>
      <c r="E573">
        <v>35</v>
      </c>
    </row>
    <row r="574" spans="1:5" x14ac:dyDescent="0.3">
      <c r="A574" t="str">
        <v/>
      </c>
      <c r="B574" t="str">
        <v/>
      </c>
      <c r="D574" t="str">
        <v/>
      </c>
      <c r="E574" t="str">
        <v/>
      </c>
    </row>
    <row r="575" spans="1:5" x14ac:dyDescent="0.3">
      <c r="A575" t="str">
        <v>successful</v>
      </c>
      <c r="B575">
        <v>300</v>
      </c>
      <c r="D575" t="str">
        <v/>
      </c>
      <c r="E575" t="str">
        <v/>
      </c>
    </row>
    <row r="576" spans="1:5" x14ac:dyDescent="0.3">
      <c r="A576" t="str">
        <v>successful</v>
      </c>
      <c r="B576">
        <v>144</v>
      </c>
      <c r="D576" t="str">
        <v/>
      </c>
      <c r="E576" t="str">
        <v/>
      </c>
    </row>
    <row r="577" spans="1:5" x14ac:dyDescent="0.3">
      <c r="A577" t="str">
        <v/>
      </c>
      <c r="B577" t="str">
        <v/>
      </c>
      <c r="D577" t="str">
        <v>failed</v>
      </c>
      <c r="E577">
        <v>558</v>
      </c>
    </row>
    <row r="578" spans="1:5" x14ac:dyDescent="0.3">
      <c r="A578" t="str">
        <v/>
      </c>
      <c r="B578" t="str">
        <v/>
      </c>
      <c r="D578" t="str">
        <v>failed</v>
      </c>
      <c r="E578">
        <v>64</v>
      </c>
    </row>
    <row r="579" spans="1:5" x14ac:dyDescent="0.3">
      <c r="A579" t="str">
        <v/>
      </c>
      <c r="B579" t="str">
        <v/>
      </c>
      <c r="D579" t="str">
        <v/>
      </c>
      <c r="E579" t="str">
        <v/>
      </c>
    </row>
    <row r="580" spans="1:5" x14ac:dyDescent="0.3">
      <c r="A580" t="str">
        <v/>
      </c>
      <c r="B580" t="str">
        <v/>
      </c>
      <c r="D580" t="str">
        <v>failed</v>
      </c>
      <c r="E580">
        <v>245</v>
      </c>
    </row>
    <row r="581" spans="1:5" x14ac:dyDescent="0.3">
      <c r="A581" t="str">
        <v>successful</v>
      </c>
      <c r="B581">
        <v>87</v>
      </c>
      <c r="D581" t="str">
        <v/>
      </c>
      <c r="E581" t="str">
        <v/>
      </c>
    </row>
    <row r="582" spans="1:5" x14ac:dyDescent="0.3">
      <c r="A582" t="str">
        <v>successful</v>
      </c>
      <c r="B582">
        <v>3116</v>
      </c>
      <c r="D582" t="str">
        <v/>
      </c>
      <c r="E582" t="str">
        <v/>
      </c>
    </row>
    <row r="583" spans="1:5" x14ac:dyDescent="0.3">
      <c r="A583" t="str">
        <v/>
      </c>
      <c r="B583" t="str">
        <v/>
      </c>
      <c r="D583" t="str">
        <v>failed</v>
      </c>
      <c r="E583">
        <v>71</v>
      </c>
    </row>
    <row r="584" spans="1:5" x14ac:dyDescent="0.3">
      <c r="A584" t="str">
        <v/>
      </c>
      <c r="B584" t="str">
        <v/>
      </c>
      <c r="D584" t="str">
        <v>failed</v>
      </c>
      <c r="E584">
        <v>42</v>
      </c>
    </row>
    <row r="585" spans="1:5" x14ac:dyDescent="0.3">
      <c r="A585" t="str">
        <v>successful</v>
      </c>
      <c r="B585">
        <v>909</v>
      </c>
      <c r="D585" t="str">
        <v/>
      </c>
      <c r="E585" t="str">
        <v/>
      </c>
    </row>
    <row r="586" spans="1:5" x14ac:dyDescent="0.3">
      <c r="A586" t="str">
        <v>successful</v>
      </c>
      <c r="B586">
        <v>1613</v>
      </c>
      <c r="D586" t="str">
        <v/>
      </c>
      <c r="E586" t="str">
        <v/>
      </c>
    </row>
    <row r="587" spans="1:5" x14ac:dyDescent="0.3">
      <c r="A587" t="str">
        <v>successful</v>
      </c>
      <c r="B587">
        <v>136</v>
      </c>
      <c r="D587" t="str">
        <v/>
      </c>
      <c r="E587" t="str">
        <v/>
      </c>
    </row>
    <row r="588" spans="1:5" x14ac:dyDescent="0.3">
      <c r="A588" t="str">
        <v>successful</v>
      </c>
      <c r="B588">
        <v>130</v>
      </c>
      <c r="D588" t="str">
        <v/>
      </c>
      <c r="E588" t="str">
        <v/>
      </c>
    </row>
    <row r="589" spans="1:5" x14ac:dyDescent="0.3">
      <c r="A589" t="str">
        <v/>
      </c>
      <c r="B589" t="str">
        <v/>
      </c>
      <c r="D589" t="str">
        <v>failed</v>
      </c>
      <c r="E589">
        <v>156</v>
      </c>
    </row>
    <row r="590" spans="1:5" x14ac:dyDescent="0.3">
      <c r="A590" t="str">
        <v/>
      </c>
      <c r="B590" t="str">
        <v/>
      </c>
      <c r="D590" t="str">
        <v>failed</v>
      </c>
      <c r="E590">
        <v>1368</v>
      </c>
    </row>
    <row r="591" spans="1:5" x14ac:dyDescent="0.3">
      <c r="A591" t="str">
        <v/>
      </c>
      <c r="B591" t="str">
        <v/>
      </c>
      <c r="D591" t="str">
        <v>failed</v>
      </c>
      <c r="E591">
        <v>102</v>
      </c>
    </row>
    <row r="592" spans="1:5" x14ac:dyDescent="0.3">
      <c r="A592" t="str">
        <v/>
      </c>
      <c r="B592" t="str">
        <v/>
      </c>
      <c r="D592" t="str">
        <v>failed</v>
      </c>
      <c r="E592">
        <v>86</v>
      </c>
    </row>
    <row r="593" spans="1:5" x14ac:dyDescent="0.3">
      <c r="A593" t="str">
        <v>successful</v>
      </c>
      <c r="B593">
        <v>102</v>
      </c>
      <c r="D593" t="str">
        <v/>
      </c>
      <c r="E593" t="str">
        <v/>
      </c>
    </row>
    <row r="594" spans="1:5" x14ac:dyDescent="0.3">
      <c r="A594" t="str">
        <v/>
      </c>
      <c r="B594" t="str">
        <v/>
      </c>
      <c r="D594" t="str">
        <v>failed</v>
      </c>
      <c r="E594">
        <v>253</v>
      </c>
    </row>
    <row r="595" spans="1:5" x14ac:dyDescent="0.3">
      <c r="A595" t="str">
        <v>successful</v>
      </c>
      <c r="B595">
        <v>4006</v>
      </c>
      <c r="D595" t="str">
        <v/>
      </c>
      <c r="E595" t="str">
        <v/>
      </c>
    </row>
    <row r="596" spans="1:5" x14ac:dyDescent="0.3">
      <c r="A596" t="str">
        <v/>
      </c>
      <c r="B596" t="str">
        <v/>
      </c>
      <c r="D596" t="str">
        <v>failed</v>
      </c>
      <c r="E596">
        <v>157</v>
      </c>
    </row>
    <row r="597" spans="1:5" x14ac:dyDescent="0.3">
      <c r="A597" t="str">
        <v>successful</v>
      </c>
      <c r="B597">
        <v>1629</v>
      </c>
      <c r="D597" t="str">
        <v/>
      </c>
      <c r="E597" t="str">
        <v/>
      </c>
    </row>
    <row r="598" spans="1:5" x14ac:dyDescent="0.3">
      <c r="A598" t="str">
        <v/>
      </c>
      <c r="B598" t="str">
        <v/>
      </c>
      <c r="D598" t="str">
        <v>failed</v>
      </c>
      <c r="E598">
        <v>183</v>
      </c>
    </row>
    <row r="599" spans="1:5" x14ac:dyDescent="0.3">
      <c r="A599" t="str">
        <v>successful</v>
      </c>
      <c r="B599">
        <v>2188</v>
      </c>
      <c r="D599" t="str">
        <v/>
      </c>
      <c r="E599" t="str">
        <v/>
      </c>
    </row>
    <row r="600" spans="1:5" x14ac:dyDescent="0.3">
      <c r="A600" t="str">
        <v>successful</v>
      </c>
      <c r="B600">
        <v>2409</v>
      </c>
      <c r="D600" t="str">
        <v/>
      </c>
      <c r="E600" t="str">
        <v/>
      </c>
    </row>
    <row r="601" spans="1:5" x14ac:dyDescent="0.3">
      <c r="A601" t="str">
        <v/>
      </c>
      <c r="B601" t="str">
        <v/>
      </c>
      <c r="D601" t="str">
        <v>failed</v>
      </c>
      <c r="E601">
        <v>82</v>
      </c>
    </row>
    <row r="602" spans="1:5" x14ac:dyDescent="0.3">
      <c r="A602" t="str">
        <v/>
      </c>
      <c r="B602" t="str">
        <v/>
      </c>
      <c r="D602" t="str">
        <v>failed</v>
      </c>
      <c r="E602">
        <v>1</v>
      </c>
    </row>
    <row r="603" spans="1:5" x14ac:dyDescent="0.3">
      <c r="A603" t="str">
        <v>successful</v>
      </c>
      <c r="B603">
        <v>194</v>
      </c>
      <c r="D603" t="str">
        <v/>
      </c>
      <c r="E603" t="str">
        <v/>
      </c>
    </row>
    <row r="604" spans="1:5" x14ac:dyDescent="0.3">
      <c r="A604" t="str">
        <v>successful</v>
      </c>
      <c r="B604">
        <v>1140</v>
      </c>
      <c r="D604" t="str">
        <v/>
      </c>
      <c r="E604" t="str">
        <v/>
      </c>
    </row>
    <row r="605" spans="1:5" x14ac:dyDescent="0.3">
      <c r="A605" t="str">
        <v>successful</v>
      </c>
      <c r="B605">
        <v>102</v>
      </c>
      <c r="D605" t="str">
        <v/>
      </c>
      <c r="E605" t="str">
        <v/>
      </c>
    </row>
    <row r="606" spans="1:5" x14ac:dyDescent="0.3">
      <c r="A606" t="str">
        <v>successful</v>
      </c>
      <c r="B606">
        <v>2857</v>
      </c>
      <c r="D606" t="str">
        <v/>
      </c>
      <c r="E606" t="str">
        <v/>
      </c>
    </row>
    <row r="607" spans="1:5" x14ac:dyDescent="0.3">
      <c r="A607" t="str">
        <v>successful</v>
      </c>
      <c r="B607">
        <v>107</v>
      </c>
      <c r="D607" t="str">
        <v/>
      </c>
      <c r="E607" t="str">
        <v/>
      </c>
    </row>
    <row r="608" spans="1:5" x14ac:dyDescent="0.3">
      <c r="A608" t="str">
        <v>successful</v>
      </c>
      <c r="B608">
        <v>160</v>
      </c>
      <c r="D608" t="str">
        <v/>
      </c>
      <c r="E608" t="str">
        <v/>
      </c>
    </row>
    <row r="609" spans="1:5" x14ac:dyDescent="0.3">
      <c r="A609" t="str">
        <v>successful</v>
      </c>
      <c r="B609">
        <v>2230</v>
      </c>
      <c r="D609" t="str">
        <v/>
      </c>
      <c r="E609" t="str">
        <v/>
      </c>
    </row>
    <row r="610" spans="1:5" x14ac:dyDescent="0.3">
      <c r="A610" t="str">
        <v>successful</v>
      </c>
      <c r="B610">
        <v>316</v>
      </c>
      <c r="D610" t="str">
        <v/>
      </c>
      <c r="E610" t="str">
        <v/>
      </c>
    </row>
    <row r="611" spans="1:5" x14ac:dyDescent="0.3">
      <c r="A611" t="str">
        <v>successful</v>
      </c>
      <c r="B611">
        <v>117</v>
      </c>
      <c r="D611" t="str">
        <v/>
      </c>
      <c r="E611" t="str">
        <v/>
      </c>
    </row>
    <row r="612" spans="1:5" x14ac:dyDescent="0.3">
      <c r="A612" t="str">
        <v>successful</v>
      </c>
      <c r="B612">
        <v>6406</v>
      </c>
      <c r="D612" t="str">
        <v/>
      </c>
      <c r="E612" t="str">
        <v/>
      </c>
    </row>
    <row r="613" spans="1:5" x14ac:dyDescent="0.3">
      <c r="A613" t="str">
        <v/>
      </c>
      <c r="B613" t="str">
        <v/>
      </c>
      <c r="D613" t="str">
        <v/>
      </c>
      <c r="E613" t="str">
        <v/>
      </c>
    </row>
    <row r="614" spans="1:5" x14ac:dyDescent="0.3">
      <c r="A614" t="str">
        <v>successful</v>
      </c>
      <c r="B614">
        <v>192</v>
      </c>
      <c r="D614" t="str">
        <v/>
      </c>
      <c r="E614" t="str">
        <v/>
      </c>
    </row>
    <row r="615" spans="1:5" x14ac:dyDescent="0.3">
      <c r="A615" t="str">
        <v>successful</v>
      </c>
      <c r="B615">
        <v>26</v>
      </c>
      <c r="D615" t="str">
        <v/>
      </c>
      <c r="E615" t="str">
        <v/>
      </c>
    </row>
    <row r="616" spans="1:5" x14ac:dyDescent="0.3">
      <c r="A616" t="str">
        <v>successful</v>
      </c>
      <c r="B616">
        <v>723</v>
      </c>
      <c r="D616" t="str">
        <v/>
      </c>
      <c r="E616" t="str">
        <v/>
      </c>
    </row>
    <row r="617" spans="1:5" x14ac:dyDescent="0.3">
      <c r="A617" t="str">
        <v>successful</v>
      </c>
      <c r="B617">
        <v>170</v>
      </c>
      <c r="D617" t="str">
        <v/>
      </c>
      <c r="E617" t="str">
        <v/>
      </c>
    </row>
    <row r="618" spans="1:5" x14ac:dyDescent="0.3">
      <c r="A618" t="str">
        <v>successful</v>
      </c>
      <c r="B618">
        <v>238</v>
      </c>
      <c r="D618" t="str">
        <v/>
      </c>
      <c r="E618" t="str">
        <v/>
      </c>
    </row>
    <row r="619" spans="1:5" x14ac:dyDescent="0.3">
      <c r="A619" t="str">
        <v>successful</v>
      </c>
      <c r="B619">
        <v>55</v>
      </c>
      <c r="D619" t="str">
        <v/>
      </c>
      <c r="E619" t="str">
        <v/>
      </c>
    </row>
    <row r="620" spans="1:5" x14ac:dyDescent="0.3">
      <c r="A620" t="str">
        <v/>
      </c>
      <c r="B620" t="str">
        <v/>
      </c>
      <c r="D620" t="str">
        <v>failed</v>
      </c>
      <c r="E620">
        <v>1198</v>
      </c>
    </row>
    <row r="621" spans="1:5" x14ac:dyDescent="0.3">
      <c r="A621" t="str">
        <v/>
      </c>
      <c r="B621" t="str">
        <v/>
      </c>
      <c r="D621" t="str">
        <v>failed</v>
      </c>
      <c r="E621">
        <v>648</v>
      </c>
    </row>
    <row r="622" spans="1:5" x14ac:dyDescent="0.3">
      <c r="A622" t="str">
        <v>successful</v>
      </c>
      <c r="B622">
        <v>128</v>
      </c>
      <c r="D622" t="str">
        <v/>
      </c>
      <c r="E622" t="str">
        <v/>
      </c>
    </row>
    <row r="623" spans="1:5" x14ac:dyDescent="0.3">
      <c r="A623" t="str">
        <v>successful</v>
      </c>
      <c r="B623">
        <v>2144</v>
      </c>
      <c r="D623" t="str">
        <v/>
      </c>
      <c r="E623" t="str">
        <v/>
      </c>
    </row>
    <row r="624" spans="1:5" x14ac:dyDescent="0.3">
      <c r="A624" t="str">
        <v/>
      </c>
      <c r="B624" t="str">
        <v/>
      </c>
      <c r="D624" t="str">
        <v>failed</v>
      </c>
      <c r="E624">
        <v>64</v>
      </c>
    </row>
    <row r="625" spans="1:5" x14ac:dyDescent="0.3">
      <c r="A625" t="str">
        <v>successful</v>
      </c>
      <c r="B625">
        <v>2693</v>
      </c>
      <c r="D625" t="str">
        <v/>
      </c>
      <c r="E625" t="str">
        <v/>
      </c>
    </row>
    <row r="626" spans="1:5" x14ac:dyDescent="0.3">
      <c r="A626" t="str">
        <v>successful</v>
      </c>
      <c r="B626">
        <v>432</v>
      </c>
      <c r="D626" t="str">
        <v/>
      </c>
      <c r="E626" t="str">
        <v/>
      </c>
    </row>
    <row r="627" spans="1:5" x14ac:dyDescent="0.3">
      <c r="A627" t="str">
        <v/>
      </c>
      <c r="B627" t="str">
        <v/>
      </c>
      <c r="D627" t="str">
        <v>failed</v>
      </c>
      <c r="E627">
        <v>62</v>
      </c>
    </row>
    <row r="628" spans="1:5" x14ac:dyDescent="0.3">
      <c r="A628" t="str">
        <v>successful</v>
      </c>
      <c r="B628">
        <v>189</v>
      </c>
      <c r="D628" t="str">
        <v/>
      </c>
      <c r="E628" t="str">
        <v/>
      </c>
    </row>
    <row r="629" spans="1:5" x14ac:dyDescent="0.3">
      <c r="A629" t="str">
        <v>successful</v>
      </c>
      <c r="B629">
        <v>154</v>
      </c>
      <c r="D629" t="str">
        <v/>
      </c>
      <c r="E629" t="str">
        <v/>
      </c>
    </row>
    <row r="630" spans="1:5" x14ac:dyDescent="0.3">
      <c r="A630" t="str">
        <v>successful</v>
      </c>
      <c r="B630">
        <v>96</v>
      </c>
      <c r="D630" t="str">
        <v/>
      </c>
      <c r="E630" t="str">
        <v/>
      </c>
    </row>
    <row r="631" spans="1:5" x14ac:dyDescent="0.3">
      <c r="A631" t="str">
        <v/>
      </c>
      <c r="B631" t="str">
        <v/>
      </c>
      <c r="D631" t="str">
        <v>failed</v>
      </c>
      <c r="E631">
        <v>750</v>
      </c>
    </row>
    <row r="632" spans="1:5" x14ac:dyDescent="0.3">
      <c r="A632" t="str">
        <v/>
      </c>
      <c r="B632" t="str">
        <v/>
      </c>
      <c r="D632" t="str">
        <v/>
      </c>
      <c r="E632" t="str">
        <v/>
      </c>
    </row>
    <row r="633" spans="1:5" x14ac:dyDescent="0.3">
      <c r="A633" t="str">
        <v>successful</v>
      </c>
      <c r="B633">
        <v>3063</v>
      </c>
      <c r="D633" t="str">
        <v/>
      </c>
      <c r="E633" t="str">
        <v/>
      </c>
    </row>
    <row r="634" spans="1:5" x14ac:dyDescent="0.3">
      <c r="A634" t="str">
        <v/>
      </c>
      <c r="B634" t="str">
        <v/>
      </c>
      <c r="D634" t="str">
        <v/>
      </c>
      <c r="E634" t="str">
        <v/>
      </c>
    </row>
    <row r="635" spans="1:5" x14ac:dyDescent="0.3">
      <c r="A635" t="str">
        <v/>
      </c>
      <c r="B635" t="str">
        <v/>
      </c>
      <c r="D635" t="str">
        <v>failed</v>
      </c>
      <c r="E635">
        <v>105</v>
      </c>
    </row>
    <row r="636" spans="1:5" x14ac:dyDescent="0.3">
      <c r="A636" t="str">
        <v/>
      </c>
      <c r="B636" t="str">
        <v/>
      </c>
      <c r="D636" t="str">
        <v/>
      </c>
      <c r="E636" t="str">
        <v/>
      </c>
    </row>
    <row r="637" spans="1:5" x14ac:dyDescent="0.3">
      <c r="A637" t="str">
        <v>successful</v>
      </c>
      <c r="B637">
        <v>2266</v>
      </c>
      <c r="D637" t="str">
        <v/>
      </c>
      <c r="E637" t="str">
        <v/>
      </c>
    </row>
    <row r="638" spans="1:5" x14ac:dyDescent="0.3">
      <c r="A638" t="str">
        <v/>
      </c>
      <c r="B638" t="str">
        <v/>
      </c>
      <c r="D638" t="str">
        <v>failed</v>
      </c>
      <c r="E638">
        <v>2604</v>
      </c>
    </row>
    <row r="639" spans="1:5" x14ac:dyDescent="0.3">
      <c r="A639" t="str">
        <v/>
      </c>
      <c r="B639" t="str">
        <v/>
      </c>
      <c r="D639" t="str">
        <v>failed</v>
      </c>
      <c r="E639">
        <v>65</v>
      </c>
    </row>
    <row r="640" spans="1:5" x14ac:dyDescent="0.3">
      <c r="A640" t="str">
        <v/>
      </c>
      <c r="B640" t="str">
        <v/>
      </c>
      <c r="D640" t="str">
        <v>failed</v>
      </c>
      <c r="E640">
        <v>94</v>
      </c>
    </row>
    <row r="641" spans="1:5" x14ac:dyDescent="0.3">
      <c r="A641" t="str">
        <v/>
      </c>
      <c r="B641" t="str">
        <v/>
      </c>
      <c r="D641" t="str">
        <v/>
      </c>
      <c r="E641" t="str">
        <v/>
      </c>
    </row>
    <row r="642" spans="1:5" x14ac:dyDescent="0.3">
      <c r="A642" t="str">
        <v/>
      </c>
      <c r="B642" t="str">
        <v/>
      </c>
      <c r="D642" t="str">
        <v>failed</v>
      </c>
      <c r="E642">
        <v>257</v>
      </c>
    </row>
    <row r="643" spans="1:5" x14ac:dyDescent="0.3">
      <c r="A643" t="str">
        <v>successful</v>
      </c>
      <c r="B643">
        <v>194</v>
      </c>
      <c r="D643" t="str">
        <v/>
      </c>
      <c r="E643" t="str">
        <v/>
      </c>
    </row>
    <row r="644" spans="1:5" x14ac:dyDescent="0.3">
      <c r="A644" t="str">
        <v>successful</v>
      </c>
      <c r="B644">
        <v>129</v>
      </c>
      <c r="D644" t="str">
        <v/>
      </c>
      <c r="E644" t="str">
        <v/>
      </c>
    </row>
    <row r="645" spans="1:5" x14ac:dyDescent="0.3">
      <c r="A645" t="str">
        <v>successful</v>
      </c>
      <c r="B645">
        <v>375</v>
      </c>
      <c r="D645" t="str">
        <v/>
      </c>
      <c r="E645" t="str">
        <v/>
      </c>
    </row>
    <row r="646" spans="1:5" x14ac:dyDescent="0.3">
      <c r="A646" t="str">
        <v/>
      </c>
      <c r="B646" t="str">
        <v/>
      </c>
      <c r="D646" t="str">
        <v>failed</v>
      </c>
      <c r="E646">
        <v>2928</v>
      </c>
    </row>
    <row r="647" spans="1:5" x14ac:dyDescent="0.3">
      <c r="A647" t="str">
        <v/>
      </c>
      <c r="B647" t="str">
        <v/>
      </c>
      <c r="D647" t="str">
        <v>failed</v>
      </c>
      <c r="E647">
        <v>4697</v>
      </c>
    </row>
    <row r="648" spans="1:5" x14ac:dyDescent="0.3">
      <c r="A648" t="str">
        <v/>
      </c>
      <c r="B648" t="str">
        <v/>
      </c>
      <c r="D648" t="str">
        <v>failed</v>
      </c>
      <c r="E648">
        <v>2915</v>
      </c>
    </row>
    <row r="649" spans="1:5" x14ac:dyDescent="0.3">
      <c r="A649" t="str">
        <v/>
      </c>
      <c r="B649" t="str">
        <v/>
      </c>
      <c r="D649" t="str">
        <v>failed</v>
      </c>
      <c r="E649">
        <v>18</v>
      </c>
    </row>
    <row r="650" spans="1:5" x14ac:dyDescent="0.3">
      <c r="A650" t="str">
        <v/>
      </c>
      <c r="B650" t="str">
        <v/>
      </c>
      <c r="D650" t="str">
        <v/>
      </c>
      <c r="E650" t="str">
        <v/>
      </c>
    </row>
    <row r="651" spans="1:5" x14ac:dyDescent="0.3">
      <c r="A651" t="str">
        <v/>
      </c>
      <c r="B651" t="str">
        <v/>
      </c>
      <c r="D651" t="str">
        <v>failed</v>
      </c>
      <c r="E651">
        <v>602</v>
      </c>
    </row>
    <row r="652" spans="1:5" x14ac:dyDescent="0.3">
      <c r="A652" t="str">
        <v/>
      </c>
      <c r="B652" t="str">
        <v/>
      </c>
      <c r="D652" t="str">
        <v>failed</v>
      </c>
      <c r="E652">
        <v>1</v>
      </c>
    </row>
    <row r="653" spans="1:5" x14ac:dyDescent="0.3">
      <c r="A653" t="str">
        <v/>
      </c>
      <c r="B653" t="str">
        <v/>
      </c>
      <c r="D653" t="str">
        <v>failed</v>
      </c>
      <c r="E653">
        <v>3868</v>
      </c>
    </row>
    <row r="654" spans="1:5" x14ac:dyDescent="0.3">
      <c r="A654" t="str">
        <v>successful</v>
      </c>
      <c r="B654">
        <v>409</v>
      </c>
      <c r="D654" t="str">
        <v/>
      </c>
      <c r="E654" t="str">
        <v/>
      </c>
    </row>
    <row r="655" spans="1:5" x14ac:dyDescent="0.3">
      <c r="A655" t="str">
        <v>successful</v>
      </c>
      <c r="B655">
        <v>234</v>
      </c>
      <c r="D655" t="str">
        <v/>
      </c>
      <c r="E655" t="str">
        <v/>
      </c>
    </row>
    <row r="656" spans="1:5" x14ac:dyDescent="0.3">
      <c r="A656" t="str">
        <v>successful</v>
      </c>
      <c r="B656">
        <v>3016</v>
      </c>
      <c r="D656" t="str">
        <v/>
      </c>
      <c r="E656" t="str">
        <v/>
      </c>
    </row>
    <row r="657" spans="1:5" x14ac:dyDescent="0.3">
      <c r="A657" t="str">
        <v>successful</v>
      </c>
      <c r="B657">
        <v>264</v>
      </c>
      <c r="D657" t="str">
        <v/>
      </c>
      <c r="E657" t="str">
        <v/>
      </c>
    </row>
    <row r="658" spans="1:5" x14ac:dyDescent="0.3">
      <c r="A658" t="str">
        <v/>
      </c>
      <c r="B658" t="str">
        <v/>
      </c>
      <c r="D658" t="str">
        <v>failed</v>
      </c>
      <c r="E658">
        <v>504</v>
      </c>
    </row>
    <row r="659" spans="1:5" x14ac:dyDescent="0.3">
      <c r="A659" t="str">
        <v/>
      </c>
      <c r="B659" t="str">
        <v/>
      </c>
      <c r="D659" t="str">
        <v>failed</v>
      </c>
      <c r="E659">
        <v>14</v>
      </c>
    </row>
    <row r="660" spans="1:5" x14ac:dyDescent="0.3">
      <c r="A660" t="str">
        <v/>
      </c>
      <c r="B660" t="str">
        <v/>
      </c>
      <c r="D660" t="str">
        <v/>
      </c>
      <c r="E660" t="str">
        <v/>
      </c>
    </row>
    <row r="661" spans="1:5" x14ac:dyDescent="0.3">
      <c r="A661" t="str">
        <v/>
      </c>
      <c r="B661" t="str">
        <v/>
      </c>
      <c r="D661" t="str">
        <v>failed</v>
      </c>
      <c r="E661">
        <v>750</v>
      </c>
    </row>
    <row r="662" spans="1:5" x14ac:dyDescent="0.3">
      <c r="A662" t="str">
        <v/>
      </c>
      <c r="B662" t="str">
        <v/>
      </c>
      <c r="D662" t="str">
        <v>failed</v>
      </c>
      <c r="E662">
        <v>77</v>
      </c>
    </row>
    <row r="663" spans="1:5" x14ac:dyDescent="0.3">
      <c r="A663" t="str">
        <v/>
      </c>
      <c r="B663" t="str">
        <v/>
      </c>
      <c r="D663" t="str">
        <v>failed</v>
      </c>
      <c r="E663">
        <v>752</v>
      </c>
    </row>
    <row r="664" spans="1:5" x14ac:dyDescent="0.3">
      <c r="A664" t="str">
        <v/>
      </c>
      <c r="B664" t="str">
        <v/>
      </c>
      <c r="D664" t="str">
        <v>failed</v>
      </c>
      <c r="E664">
        <v>131</v>
      </c>
    </row>
    <row r="665" spans="1:5" x14ac:dyDescent="0.3">
      <c r="A665" t="str">
        <v/>
      </c>
      <c r="B665" t="str">
        <v/>
      </c>
      <c r="D665" t="str">
        <v>failed</v>
      </c>
      <c r="E665">
        <v>87</v>
      </c>
    </row>
    <row r="666" spans="1:5" x14ac:dyDescent="0.3">
      <c r="A666" t="str">
        <v/>
      </c>
      <c r="B666" t="str">
        <v/>
      </c>
      <c r="D666" t="str">
        <v>failed</v>
      </c>
      <c r="E666">
        <v>1063</v>
      </c>
    </row>
    <row r="667" spans="1:5" x14ac:dyDescent="0.3">
      <c r="A667" t="str">
        <v>successful</v>
      </c>
      <c r="B667">
        <v>272</v>
      </c>
      <c r="D667" t="str">
        <v/>
      </c>
      <c r="E667" t="str">
        <v/>
      </c>
    </row>
    <row r="668" spans="1:5" x14ac:dyDescent="0.3">
      <c r="A668" t="str">
        <v/>
      </c>
      <c r="B668" t="str">
        <v/>
      </c>
      <c r="D668" t="str">
        <v/>
      </c>
      <c r="E668" t="str">
        <v/>
      </c>
    </row>
    <row r="669" spans="1:5" x14ac:dyDescent="0.3">
      <c r="A669" t="str">
        <v>successful</v>
      </c>
      <c r="B669">
        <v>419</v>
      </c>
      <c r="D669" t="str">
        <v/>
      </c>
      <c r="E669" t="str">
        <v/>
      </c>
    </row>
    <row r="670" spans="1:5" x14ac:dyDescent="0.3">
      <c r="A670" t="str">
        <v/>
      </c>
      <c r="B670" t="str">
        <v/>
      </c>
      <c r="D670" t="str">
        <v>failed</v>
      </c>
      <c r="E670">
        <v>76</v>
      </c>
    </row>
    <row r="671" spans="1:5" x14ac:dyDescent="0.3">
      <c r="A671" t="str">
        <v>successful</v>
      </c>
      <c r="B671">
        <v>1621</v>
      </c>
      <c r="D671" t="str">
        <v/>
      </c>
      <c r="E671" t="str">
        <v/>
      </c>
    </row>
    <row r="672" spans="1:5" x14ac:dyDescent="0.3">
      <c r="A672" t="str">
        <v>successful</v>
      </c>
      <c r="B672">
        <v>1101</v>
      </c>
      <c r="D672" t="str">
        <v/>
      </c>
      <c r="E672" t="str">
        <v/>
      </c>
    </row>
    <row r="673" spans="1:5" x14ac:dyDescent="0.3">
      <c r="A673" t="str">
        <v>successful</v>
      </c>
      <c r="B673">
        <v>1073</v>
      </c>
      <c r="D673" t="str">
        <v/>
      </c>
      <c r="E673" t="str">
        <v/>
      </c>
    </row>
    <row r="674" spans="1:5" x14ac:dyDescent="0.3">
      <c r="A674" t="str">
        <v/>
      </c>
      <c r="B674" t="str">
        <v/>
      </c>
      <c r="D674" t="str">
        <v>failed</v>
      </c>
      <c r="E674">
        <v>4428</v>
      </c>
    </row>
    <row r="675" spans="1:5" x14ac:dyDescent="0.3">
      <c r="A675" t="str">
        <v/>
      </c>
      <c r="B675" t="str">
        <v/>
      </c>
      <c r="D675" t="str">
        <v>failed</v>
      </c>
      <c r="E675">
        <v>58</v>
      </c>
    </row>
    <row r="676" spans="1:5" x14ac:dyDescent="0.3">
      <c r="A676" t="str">
        <v/>
      </c>
      <c r="B676" t="str">
        <v/>
      </c>
      <c r="D676" t="str">
        <v/>
      </c>
      <c r="E676" t="str">
        <v/>
      </c>
    </row>
    <row r="677" spans="1:5" x14ac:dyDescent="0.3">
      <c r="A677" t="str">
        <v>successful</v>
      </c>
      <c r="B677">
        <v>331</v>
      </c>
      <c r="D677" t="str">
        <v/>
      </c>
      <c r="E677" t="str">
        <v/>
      </c>
    </row>
    <row r="678" spans="1:5" x14ac:dyDescent="0.3">
      <c r="A678" t="str">
        <v>successful</v>
      </c>
      <c r="B678">
        <v>1170</v>
      </c>
      <c r="D678" t="str">
        <v/>
      </c>
      <c r="E678" t="str">
        <v/>
      </c>
    </row>
    <row r="679" spans="1:5" x14ac:dyDescent="0.3">
      <c r="A679" t="str">
        <v/>
      </c>
      <c r="B679" t="str">
        <v/>
      </c>
      <c r="D679" t="str">
        <v>failed</v>
      </c>
      <c r="E679">
        <v>111</v>
      </c>
    </row>
    <row r="680" spans="1:5" x14ac:dyDescent="0.3">
      <c r="A680" t="str">
        <v/>
      </c>
      <c r="B680" t="str">
        <v/>
      </c>
      <c r="D680" t="str">
        <v/>
      </c>
      <c r="E680" t="str">
        <v/>
      </c>
    </row>
    <row r="681" spans="1:5" x14ac:dyDescent="0.3">
      <c r="A681" t="str">
        <v>successful</v>
      </c>
      <c r="B681">
        <v>363</v>
      </c>
      <c r="D681" t="str">
        <v/>
      </c>
      <c r="E681" t="str">
        <v/>
      </c>
    </row>
    <row r="682" spans="1:5" x14ac:dyDescent="0.3">
      <c r="A682" t="str">
        <v/>
      </c>
      <c r="B682" t="str">
        <v/>
      </c>
      <c r="D682" t="str">
        <v>failed</v>
      </c>
      <c r="E682">
        <v>2955</v>
      </c>
    </row>
    <row r="683" spans="1:5" x14ac:dyDescent="0.3">
      <c r="A683" t="str">
        <v/>
      </c>
      <c r="B683" t="str">
        <v/>
      </c>
      <c r="D683" t="str">
        <v>failed</v>
      </c>
      <c r="E683">
        <v>1657</v>
      </c>
    </row>
    <row r="684" spans="1:5" x14ac:dyDescent="0.3">
      <c r="A684" t="str">
        <v>successful</v>
      </c>
      <c r="B684">
        <v>103</v>
      </c>
      <c r="D684" t="str">
        <v/>
      </c>
      <c r="E684" t="str">
        <v/>
      </c>
    </row>
    <row r="685" spans="1:5" x14ac:dyDescent="0.3">
      <c r="A685" t="str">
        <v>successful</v>
      </c>
      <c r="B685">
        <v>147</v>
      </c>
      <c r="D685" t="str">
        <v/>
      </c>
      <c r="E685" t="str">
        <v/>
      </c>
    </row>
    <row r="686" spans="1:5" x14ac:dyDescent="0.3">
      <c r="A686" t="str">
        <v>successful</v>
      </c>
      <c r="B686">
        <v>110</v>
      </c>
      <c r="D686" t="str">
        <v/>
      </c>
      <c r="E686" t="str">
        <v/>
      </c>
    </row>
    <row r="687" spans="1:5" x14ac:dyDescent="0.3">
      <c r="A687" t="str">
        <v/>
      </c>
      <c r="B687" t="str">
        <v/>
      </c>
      <c r="D687" t="str">
        <v>failed</v>
      </c>
      <c r="E687">
        <v>926</v>
      </c>
    </row>
    <row r="688" spans="1:5" x14ac:dyDescent="0.3">
      <c r="A688" t="str">
        <v>successful</v>
      </c>
      <c r="B688">
        <v>134</v>
      </c>
      <c r="D688" t="str">
        <v/>
      </c>
      <c r="E688" t="str">
        <v/>
      </c>
    </row>
    <row r="689" spans="1:5" x14ac:dyDescent="0.3">
      <c r="A689" t="str">
        <v>successful</v>
      </c>
      <c r="B689">
        <v>269</v>
      </c>
      <c r="D689" t="str">
        <v/>
      </c>
      <c r="E689" t="str">
        <v/>
      </c>
    </row>
    <row r="690" spans="1:5" x14ac:dyDescent="0.3">
      <c r="A690" t="str">
        <v>successful</v>
      </c>
      <c r="B690">
        <v>175</v>
      </c>
      <c r="D690" t="str">
        <v/>
      </c>
      <c r="E690" t="str">
        <v/>
      </c>
    </row>
    <row r="691" spans="1:5" x14ac:dyDescent="0.3">
      <c r="A691" t="str">
        <v>successful</v>
      </c>
      <c r="B691">
        <v>69</v>
      </c>
      <c r="D691" t="str">
        <v/>
      </c>
      <c r="E691" t="str">
        <v/>
      </c>
    </row>
    <row r="692" spans="1:5" x14ac:dyDescent="0.3">
      <c r="A692" t="str">
        <v>successful</v>
      </c>
      <c r="B692">
        <v>190</v>
      </c>
      <c r="D692" t="str">
        <v/>
      </c>
      <c r="E692" t="str">
        <v/>
      </c>
    </row>
    <row r="693" spans="1:5" x14ac:dyDescent="0.3">
      <c r="A693" t="str">
        <v>successful</v>
      </c>
      <c r="B693">
        <v>237</v>
      </c>
      <c r="D693" t="str">
        <v/>
      </c>
      <c r="E693" t="str">
        <v/>
      </c>
    </row>
    <row r="694" spans="1:5" x14ac:dyDescent="0.3">
      <c r="A694" t="str">
        <v/>
      </c>
      <c r="B694" t="str">
        <v/>
      </c>
      <c r="D694" t="str">
        <v>failed</v>
      </c>
      <c r="E694">
        <v>77</v>
      </c>
    </row>
    <row r="695" spans="1:5" x14ac:dyDescent="0.3">
      <c r="A695" t="str">
        <v/>
      </c>
      <c r="B695" t="str">
        <v/>
      </c>
      <c r="D695" t="str">
        <v>failed</v>
      </c>
      <c r="E695">
        <v>1748</v>
      </c>
    </row>
    <row r="696" spans="1:5" x14ac:dyDescent="0.3">
      <c r="A696" t="str">
        <v/>
      </c>
      <c r="B696" t="str">
        <v/>
      </c>
      <c r="D696" t="str">
        <v>failed</v>
      </c>
      <c r="E696">
        <v>79</v>
      </c>
    </row>
    <row r="697" spans="1:5" x14ac:dyDescent="0.3">
      <c r="A697" t="str">
        <v>successful</v>
      </c>
      <c r="B697">
        <v>196</v>
      </c>
      <c r="D697" t="str">
        <v/>
      </c>
      <c r="E697" t="str">
        <v/>
      </c>
    </row>
    <row r="698" spans="1:5" x14ac:dyDescent="0.3">
      <c r="A698" t="str">
        <v/>
      </c>
      <c r="B698" t="str">
        <v/>
      </c>
      <c r="D698" t="str">
        <v>failed</v>
      </c>
      <c r="E698">
        <v>889</v>
      </c>
    </row>
    <row r="699" spans="1:5" x14ac:dyDescent="0.3">
      <c r="A699" t="str">
        <v>successful</v>
      </c>
      <c r="B699">
        <v>7295</v>
      </c>
      <c r="D699" t="str">
        <v/>
      </c>
      <c r="E699" t="str">
        <v/>
      </c>
    </row>
    <row r="700" spans="1:5" x14ac:dyDescent="0.3">
      <c r="A700" t="str">
        <v>successful</v>
      </c>
      <c r="B700">
        <v>2893</v>
      </c>
      <c r="D700" t="str">
        <v/>
      </c>
      <c r="E700" t="str">
        <v/>
      </c>
    </row>
    <row r="701" spans="1:5" x14ac:dyDescent="0.3">
      <c r="A701" t="str">
        <v/>
      </c>
      <c r="B701" t="str">
        <v/>
      </c>
      <c r="D701" t="str">
        <v>failed</v>
      </c>
      <c r="E701">
        <v>56</v>
      </c>
    </row>
    <row r="702" spans="1:5" x14ac:dyDescent="0.3">
      <c r="A702" t="str">
        <v/>
      </c>
      <c r="B702" t="str">
        <v/>
      </c>
      <c r="D702" t="str">
        <v>failed</v>
      </c>
      <c r="E702">
        <v>1</v>
      </c>
    </row>
    <row r="703" spans="1:5" x14ac:dyDescent="0.3">
      <c r="A703" t="str">
        <v>successful</v>
      </c>
      <c r="B703">
        <v>820</v>
      </c>
      <c r="D703" t="str">
        <v/>
      </c>
      <c r="E703" t="str">
        <v/>
      </c>
    </row>
    <row r="704" spans="1:5" x14ac:dyDescent="0.3">
      <c r="A704" t="str">
        <v/>
      </c>
      <c r="B704" t="str">
        <v/>
      </c>
      <c r="D704" t="str">
        <v>failed</v>
      </c>
      <c r="E704">
        <v>83</v>
      </c>
    </row>
    <row r="705" spans="1:5" x14ac:dyDescent="0.3">
      <c r="A705" t="str">
        <v>successful</v>
      </c>
      <c r="B705">
        <v>2038</v>
      </c>
      <c r="D705" t="str">
        <v/>
      </c>
      <c r="E705" t="str">
        <v/>
      </c>
    </row>
    <row r="706" spans="1:5" x14ac:dyDescent="0.3">
      <c r="A706" t="str">
        <v>successful</v>
      </c>
      <c r="B706">
        <v>116</v>
      </c>
      <c r="D706" t="str">
        <v/>
      </c>
      <c r="E706" t="str">
        <v/>
      </c>
    </row>
    <row r="707" spans="1:5" x14ac:dyDescent="0.3">
      <c r="A707" t="str">
        <v/>
      </c>
      <c r="B707" t="str">
        <v/>
      </c>
      <c r="D707" t="str">
        <v>failed</v>
      </c>
      <c r="E707">
        <v>2025</v>
      </c>
    </row>
    <row r="708" spans="1:5" x14ac:dyDescent="0.3">
      <c r="A708" t="str">
        <v>successful</v>
      </c>
      <c r="B708">
        <v>1345</v>
      </c>
      <c r="D708" t="str">
        <v/>
      </c>
      <c r="E708" t="str">
        <v/>
      </c>
    </row>
    <row r="709" spans="1:5" x14ac:dyDescent="0.3">
      <c r="A709" t="str">
        <v>successful</v>
      </c>
      <c r="B709">
        <v>168</v>
      </c>
      <c r="D709" t="str">
        <v/>
      </c>
      <c r="E709" t="str">
        <v/>
      </c>
    </row>
    <row r="710" spans="1:5" x14ac:dyDescent="0.3">
      <c r="A710" t="str">
        <v>successful</v>
      </c>
      <c r="B710">
        <v>137</v>
      </c>
      <c r="D710" t="str">
        <v/>
      </c>
      <c r="E710" t="str">
        <v/>
      </c>
    </row>
    <row r="711" spans="1:5" x14ac:dyDescent="0.3">
      <c r="A711" t="str">
        <v>successful</v>
      </c>
      <c r="B711">
        <v>186</v>
      </c>
      <c r="D711" t="str">
        <v/>
      </c>
      <c r="E711" t="str">
        <v/>
      </c>
    </row>
    <row r="712" spans="1:5" x14ac:dyDescent="0.3">
      <c r="A712" t="str">
        <v>successful</v>
      </c>
      <c r="B712">
        <v>125</v>
      </c>
      <c r="D712" t="str">
        <v/>
      </c>
      <c r="E712" t="str">
        <v/>
      </c>
    </row>
    <row r="713" spans="1:5" x14ac:dyDescent="0.3">
      <c r="A713" t="str">
        <v/>
      </c>
      <c r="B713" t="str">
        <v/>
      </c>
      <c r="D713" t="str">
        <v>failed</v>
      </c>
      <c r="E713">
        <v>14</v>
      </c>
    </row>
    <row r="714" spans="1:5" x14ac:dyDescent="0.3">
      <c r="A714" t="str">
        <v>successful</v>
      </c>
      <c r="B714">
        <v>202</v>
      </c>
      <c r="D714" t="str">
        <v/>
      </c>
      <c r="E714" t="str">
        <v/>
      </c>
    </row>
    <row r="715" spans="1:5" x14ac:dyDescent="0.3">
      <c r="A715" t="str">
        <v>successful</v>
      </c>
      <c r="B715">
        <v>103</v>
      </c>
      <c r="D715" t="str">
        <v/>
      </c>
      <c r="E715" t="str">
        <v/>
      </c>
    </row>
    <row r="716" spans="1:5" x14ac:dyDescent="0.3">
      <c r="A716" t="str">
        <v>successful</v>
      </c>
      <c r="B716">
        <v>1785</v>
      </c>
      <c r="D716" t="str">
        <v/>
      </c>
      <c r="E716" t="str">
        <v/>
      </c>
    </row>
    <row r="717" spans="1:5" x14ac:dyDescent="0.3">
      <c r="A717" t="str">
        <v/>
      </c>
      <c r="B717" t="str">
        <v/>
      </c>
      <c r="D717" t="str">
        <v>failed</v>
      </c>
      <c r="E717">
        <v>656</v>
      </c>
    </row>
    <row r="718" spans="1:5" x14ac:dyDescent="0.3">
      <c r="A718" t="str">
        <v>successful</v>
      </c>
      <c r="B718">
        <v>157</v>
      </c>
      <c r="D718" t="str">
        <v/>
      </c>
      <c r="E718" t="str">
        <v/>
      </c>
    </row>
    <row r="719" spans="1:5" x14ac:dyDescent="0.3">
      <c r="A719" t="str">
        <v>successful</v>
      </c>
      <c r="B719">
        <v>555</v>
      </c>
      <c r="D719" t="str">
        <v/>
      </c>
      <c r="E719" t="str">
        <v/>
      </c>
    </row>
    <row r="720" spans="1:5" x14ac:dyDescent="0.3">
      <c r="A720" t="str">
        <v>successful</v>
      </c>
      <c r="B720">
        <v>297</v>
      </c>
      <c r="D720" t="str">
        <v/>
      </c>
      <c r="E720" t="str">
        <v/>
      </c>
    </row>
    <row r="721" spans="1:5" x14ac:dyDescent="0.3">
      <c r="A721" t="str">
        <v>successful</v>
      </c>
      <c r="B721">
        <v>123</v>
      </c>
      <c r="D721" t="str">
        <v/>
      </c>
      <c r="E721" t="str">
        <v/>
      </c>
    </row>
    <row r="722" spans="1:5" x14ac:dyDescent="0.3">
      <c r="A722" t="str">
        <v/>
      </c>
      <c r="B722" t="str">
        <v/>
      </c>
      <c r="D722" t="str">
        <v/>
      </c>
      <c r="E722" t="str">
        <v/>
      </c>
    </row>
    <row r="723" spans="1:5" x14ac:dyDescent="0.3">
      <c r="A723" t="str">
        <v/>
      </c>
      <c r="B723" t="str">
        <v/>
      </c>
      <c r="D723" t="str">
        <v/>
      </c>
      <c r="E723" t="str">
        <v/>
      </c>
    </row>
    <row r="724" spans="1:5" x14ac:dyDescent="0.3">
      <c r="A724" t="str">
        <v>successful</v>
      </c>
      <c r="B724">
        <v>3036</v>
      </c>
      <c r="D724" t="str">
        <v/>
      </c>
      <c r="E724" t="str">
        <v/>
      </c>
    </row>
    <row r="725" spans="1:5" x14ac:dyDescent="0.3">
      <c r="A725" t="str">
        <v>successful</v>
      </c>
      <c r="B725">
        <v>144</v>
      </c>
      <c r="D725" t="str">
        <v/>
      </c>
      <c r="E725" t="str">
        <v/>
      </c>
    </row>
    <row r="726" spans="1:5" x14ac:dyDescent="0.3">
      <c r="A726" t="str">
        <v>successful</v>
      </c>
      <c r="B726">
        <v>121</v>
      </c>
      <c r="D726" t="str">
        <v/>
      </c>
      <c r="E726" t="str">
        <v/>
      </c>
    </row>
    <row r="727" spans="1:5" x14ac:dyDescent="0.3">
      <c r="A727" t="str">
        <v/>
      </c>
      <c r="B727" t="str">
        <v/>
      </c>
      <c r="D727" t="str">
        <v>failed</v>
      </c>
      <c r="E727">
        <v>1596</v>
      </c>
    </row>
    <row r="728" spans="1:5" x14ac:dyDescent="0.3">
      <c r="A728" t="str">
        <v/>
      </c>
      <c r="B728" t="str">
        <v/>
      </c>
      <c r="D728" t="str">
        <v/>
      </c>
      <c r="E728" t="str">
        <v/>
      </c>
    </row>
    <row r="729" spans="1:5" x14ac:dyDescent="0.3">
      <c r="A729" t="str">
        <v>successful</v>
      </c>
      <c r="B729">
        <v>181</v>
      </c>
      <c r="D729" t="str">
        <v/>
      </c>
      <c r="E729" t="str">
        <v/>
      </c>
    </row>
    <row r="730" spans="1:5" x14ac:dyDescent="0.3">
      <c r="A730" t="str">
        <v/>
      </c>
      <c r="B730" t="str">
        <v/>
      </c>
      <c r="D730" t="str">
        <v>failed</v>
      </c>
      <c r="E730">
        <v>10</v>
      </c>
    </row>
    <row r="731" spans="1:5" x14ac:dyDescent="0.3">
      <c r="A731" t="str">
        <v>successful</v>
      </c>
      <c r="B731">
        <v>122</v>
      </c>
      <c r="D731" t="str">
        <v/>
      </c>
      <c r="E731" t="str">
        <v/>
      </c>
    </row>
    <row r="732" spans="1:5" x14ac:dyDescent="0.3">
      <c r="A732" t="str">
        <v>successful</v>
      </c>
      <c r="B732">
        <v>1071</v>
      </c>
      <c r="D732" t="str">
        <v/>
      </c>
      <c r="E732" t="str">
        <v/>
      </c>
    </row>
    <row r="733" spans="1:5" x14ac:dyDescent="0.3">
      <c r="A733" t="str">
        <v/>
      </c>
      <c r="B733" t="str">
        <v/>
      </c>
      <c r="D733" t="str">
        <v/>
      </c>
      <c r="E733" t="str">
        <v/>
      </c>
    </row>
    <row r="734" spans="1:5" x14ac:dyDescent="0.3">
      <c r="A734" t="str">
        <v/>
      </c>
      <c r="B734" t="str">
        <v/>
      </c>
      <c r="D734" t="str">
        <v>failed</v>
      </c>
      <c r="E734">
        <v>1121</v>
      </c>
    </row>
    <row r="735" spans="1:5" x14ac:dyDescent="0.3">
      <c r="A735" t="str">
        <v>successful</v>
      </c>
      <c r="B735">
        <v>980</v>
      </c>
      <c r="D735" t="str">
        <v/>
      </c>
      <c r="E735" t="str">
        <v/>
      </c>
    </row>
    <row r="736" spans="1:5" x14ac:dyDescent="0.3">
      <c r="A736" t="str">
        <v>successful</v>
      </c>
      <c r="B736">
        <v>536</v>
      </c>
      <c r="D736" t="str">
        <v/>
      </c>
      <c r="E736" t="str">
        <v/>
      </c>
    </row>
    <row r="737" spans="1:5" x14ac:dyDescent="0.3">
      <c r="A737" t="str">
        <v>successful</v>
      </c>
      <c r="B737">
        <v>1991</v>
      </c>
      <c r="D737" t="str">
        <v/>
      </c>
      <c r="E737" t="str">
        <v/>
      </c>
    </row>
    <row r="738" spans="1:5" x14ac:dyDescent="0.3">
      <c r="A738" t="str">
        <v/>
      </c>
      <c r="B738" t="str">
        <v/>
      </c>
      <c r="D738" t="str">
        <v/>
      </c>
      <c r="E738" t="str">
        <v/>
      </c>
    </row>
    <row r="739" spans="1:5" x14ac:dyDescent="0.3">
      <c r="A739" t="str">
        <v>successful</v>
      </c>
      <c r="B739">
        <v>180</v>
      </c>
      <c r="D739" t="str">
        <v/>
      </c>
      <c r="E739" t="str">
        <v/>
      </c>
    </row>
    <row r="740" spans="1:5" x14ac:dyDescent="0.3">
      <c r="A740" t="str">
        <v/>
      </c>
      <c r="B740" t="str">
        <v/>
      </c>
      <c r="D740" t="str">
        <v>failed</v>
      </c>
      <c r="E740">
        <v>15</v>
      </c>
    </row>
    <row r="741" spans="1:5" x14ac:dyDescent="0.3">
      <c r="A741" t="str">
        <v/>
      </c>
      <c r="B741" t="str">
        <v/>
      </c>
      <c r="D741" t="str">
        <v>failed</v>
      </c>
      <c r="E741">
        <v>191</v>
      </c>
    </row>
    <row r="742" spans="1:5" x14ac:dyDescent="0.3">
      <c r="A742" t="str">
        <v/>
      </c>
      <c r="B742" t="str">
        <v/>
      </c>
      <c r="D742" t="str">
        <v>failed</v>
      </c>
      <c r="E742">
        <v>16</v>
      </c>
    </row>
    <row r="743" spans="1:5" x14ac:dyDescent="0.3">
      <c r="A743" t="str">
        <v>successful</v>
      </c>
      <c r="B743">
        <v>130</v>
      </c>
      <c r="D743" t="str">
        <v/>
      </c>
      <c r="E743" t="str">
        <v/>
      </c>
    </row>
    <row r="744" spans="1:5" x14ac:dyDescent="0.3">
      <c r="A744" t="str">
        <v>successful</v>
      </c>
      <c r="B744">
        <v>122</v>
      </c>
      <c r="D744" t="str">
        <v/>
      </c>
      <c r="E744" t="str">
        <v/>
      </c>
    </row>
    <row r="745" spans="1:5" x14ac:dyDescent="0.3">
      <c r="A745" t="str">
        <v/>
      </c>
      <c r="B745" t="str">
        <v/>
      </c>
      <c r="D745" t="str">
        <v>failed</v>
      </c>
      <c r="E745">
        <v>17</v>
      </c>
    </row>
    <row r="746" spans="1:5" x14ac:dyDescent="0.3">
      <c r="A746" t="str">
        <v>successful</v>
      </c>
      <c r="B746">
        <v>140</v>
      </c>
      <c r="D746" t="str">
        <v/>
      </c>
      <c r="E746" t="str">
        <v/>
      </c>
    </row>
    <row r="747" spans="1:5" x14ac:dyDescent="0.3">
      <c r="A747" t="str">
        <v/>
      </c>
      <c r="B747" t="str">
        <v/>
      </c>
      <c r="D747" t="str">
        <v>failed</v>
      </c>
      <c r="E747">
        <v>34</v>
      </c>
    </row>
    <row r="748" spans="1:5" x14ac:dyDescent="0.3">
      <c r="A748" t="str">
        <v>successful</v>
      </c>
      <c r="B748">
        <v>3388</v>
      </c>
      <c r="D748" t="str">
        <v/>
      </c>
      <c r="E748" t="str">
        <v/>
      </c>
    </row>
    <row r="749" spans="1:5" x14ac:dyDescent="0.3">
      <c r="A749" t="str">
        <v>successful</v>
      </c>
      <c r="B749">
        <v>280</v>
      </c>
      <c r="D749" t="str">
        <v/>
      </c>
      <c r="E749" t="str">
        <v/>
      </c>
    </row>
    <row r="750" spans="1:5" x14ac:dyDescent="0.3">
      <c r="A750" t="str">
        <v/>
      </c>
      <c r="B750" t="str">
        <v/>
      </c>
      <c r="D750" t="str">
        <v/>
      </c>
      <c r="E750" t="str">
        <v/>
      </c>
    </row>
    <row r="751" spans="1:5" x14ac:dyDescent="0.3">
      <c r="A751" t="str">
        <v>successful</v>
      </c>
      <c r="B751">
        <v>366</v>
      </c>
      <c r="D751" t="str">
        <v/>
      </c>
      <c r="E751" t="str">
        <v/>
      </c>
    </row>
    <row r="752" spans="1:5" x14ac:dyDescent="0.3">
      <c r="A752" t="str">
        <v/>
      </c>
      <c r="B752" t="str">
        <v/>
      </c>
      <c r="D752" t="str">
        <v>failed</v>
      </c>
      <c r="E752">
        <v>1</v>
      </c>
    </row>
    <row r="753" spans="1:5" x14ac:dyDescent="0.3">
      <c r="A753" t="str">
        <v>successful</v>
      </c>
      <c r="B753">
        <v>270</v>
      </c>
      <c r="D753" t="str">
        <v/>
      </c>
      <c r="E753" t="str">
        <v/>
      </c>
    </row>
    <row r="754" spans="1:5" x14ac:dyDescent="0.3">
      <c r="A754" t="str">
        <v/>
      </c>
      <c r="B754" t="str">
        <v/>
      </c>
      <c r="D754" t="str">
        <v/>
      </c>
      <c r="E754" t="str">
        <v/>
      </c>
    </row>
    <row r="755" spans="1:5" x14ac:dyDescent="0.3">
      <c r="A755" t="str">
        <v>successful</v>
      </c>
      <c r="B755">
        <v>137</v>
      </c>
      <c r="D755" t="str">
        <v/>
      </c>
      <c r="E755" t="str">
        <v/>
      </c>
    </row>
    <row r="756" spans="1:5" x14ac:dyDescent="0.3">
      <c r="A756" t="str">
        <v>successful</v>
      </c>
      <c r="B756">
        <v>3205</v>
      </c>
      <c r="D756" t="str">
        <v/>
      </c>
      <c r="E756" t="str">
        <v/>
      </c>
    </row>
    <row r="757" spans="1:5" x14ac:dyDescent="0.3">
      <c r="A757" t="str">
        <v>successful</v>
      </c>
      <c r="B757">
        <v>288</v>
      </c>
      <c r="D757" t="str">
        <v/>
      </c>
      <c r="E757" t="str">
        <v/>
      </c>
    </row>
    <row r="758" spans="1:5" x14ac:dyDescent="0.3">
      <c r="A758" t="str">
        <v>successful</v>
      </c>
      <c r="B758">
        <v>148</v>
      </c>
      <c r="D758" t="str">
        <v/>
      </c>
      <c r="E758" t="str">
        <v/>
      </c>
    </row>
    <row r="759" spans="1:5" x14ac:dyDescent="0.3">
      <c r="A759" t="str">
        <v>successful</v>
      </c>
      <c r="B759">
        <v>114</v>
      </c>
      <c r="D759" t="str">
        <v/>
      </c>
      <c r="E759" t="str">
        <v/>
      </c>
    </row>
    <row r="760" spans="1:5" x14ac:dyDescent="0.3">
      <c r="A760" t="str">
        <v>successful</v>
      </c>
      <c r="B760">
        <v>1518</v>
      </c>
      <c r="D760" t="str">
        <v/>
      </c>
      <c r="E760" t="str">
        <v/>
      </c>
    </row>
    <row r="761" spans="1:5" x14ac:dyDescent="0.3">
      <c r="A761" t="str">
        <v/>
      </c>
      <c r="B761" t="str">
        <v/>
      </c>
      <c r="D761" t="str">
        <v>failed</v>
      </c>
      <c r="E761">
        <v>1274</v>
      </c>
    </row>
    <row r="762" spans="1:5" x14ac:dyDescent="0.3">
      <c r="A762" t="str">
        <v/>
      </c>
      <c r="B762" t="str">
        <v/>
      </c>
      <c r="D762" t="str">
        <v>failed</v>
      </c>
      <c r="E762">
        <v>210</v>
      </c>
    </row>
    <row r="763" spans="1:5" x14ac:dyDescent="0.3">
      <c r="A763" t="str">
        <v>successful</v>
      </c>
      <c r="B763">
        <v>166</v>
      </c>
      <c r="D763" t="str">
        <v/>
      </c>
      <c r="E763" t="str">
        <v/>
      </c>
    </row>
    <row r="764" spans="1:5" x14ac:dyDescent="0.3">
      <c r="A764" t="str">
        <v>successful</v>
      </c>
      <c r="B764">
        <v>100</v>
      </c>
      <c r="D764" t="str">
        <v/>
      </c>
      <c r="E764" t="str">
        <v/>
      </c>
    </row>
    <row r="765" spans="1:5" x14ac:dyDescent="0.3">
      <c r="A765" t="str">
        <v>successful</v>
      </c>
      <c r="B765">
        <v>235</v>
      </c>
      <c r="D765" t="str">
        <v/>
      </c>
      <c r="E765" t="str">
        <v/>
      </c>
    </row>
    <row r="766" spans="1:5" x14ac:dyDescent="0.3">
      <c r="A766" t="str">
        <v>successful</v>
      </c>
      <c r="B766">
        <v>148</v>
      </c>
      <c r="D766" t="str">
        <v/>
      </c>
      <c r="E766" t="str">
        <v/>
      </c>
    </row>
    <row r="767" spans="1:5" x14ac:dyDescent="0.3">
      <c r="A767" t="str">
        <v>successful</v>
      </c>
      <c r="B767">
        <v>198</v>
      </c>
      <c r="D767" t="str">
        <v/>
      </c>
      <c r="E767" t="str">
        <v/>
      </c>
    </row>
    <row r="768" spans="1:5" x14ac:dyDescent="0.3">
      <c r="A768" t="str">
        <v/>
      </c>
      <c r="B768" t="str">
        <v/>
      </c>
      <c r="D768" t="str">
        <v>failed</v>
      </c>
      <c r="E768">
        <v>248</v>
      </c>
    </row>
    <row r="769" spans="1:5" x14ac:dyDescent="0.3">
      <c r="A769" t="str">
        <v/>
      </c>
      <c r="B769" t="str">
        <v/>
      </c>
      <c r="D769" t="str">
        <v>failed</v>
      </c>
      <c r="E769">
        <v>513</v>
      </c>
    </row>
    <row r="770" spans="1:5" x14ac:dyDescent="0.3">
      <c r="A770" t="str">
        <v>successful</v>
      </c>
      <c r="B770">
        <v>150</v>
      </c>
      <c r="D770" t="str">
        <v/>
      </c>
      <c r="E770" t="str">
        <v/>
      </c>
    </row>
    <row r="771" spans="1:5" x14ac:dyDescent="0.3">
      <c r="A771" t="str">
        <v/>
      </c>
      <c r="B771" t="str">
        <v/>
      </c>
      <c r="D771" t="str">
        <v>failed</v>
      </c>
      <c r="E771">
        <v>3410</v>
      </c>
    </row>
    <row r="772" spans="1:5" x14ac:dyDescent="0.3">
      <c r="A772" t="str">
        <v>successful</v>
      </c>
      <c r="B772">
        <v>216</v>
      </c>
      <c r="D772" t="str">
        <v/>
      </c>
      <c r="E772" t="str">
        <v/>
      </c>
    </row>
    <row r="773" spans="1:5" x14ac:dyDescent="0.3">
      <c r="A773" t="str">
        <v/>
      </c>
      <c r="B773" t="str">
        <v/>
      </c>
      <c r="D773" t="str">
        <v/>
      </c>
      <c r="E773" t="str">
        <v/>
      </c>
    </row>
    <row r="774" spans="1:5" x14ac:dyDescent="0.3">
      <c r="A774" t="str">
        <v>successful</v>
      </c>
      <c r="B774">
        <v>5139</v>
      </c>
      <c r="D774" t="str">
        <v/>
      </c>
      <c r="E774" t="str">
        <v/>
      </c>
    </row>
    <row r="775" spans="1:5" x14ac:dyDescent="0.3">
      <c r="A775" t="str">
        <v>successful</v>
      </c>
      <c r="B775">
        <v>2353</v>
      </c>
      <c r="D775" t="str">
        <v/>
      </c>
      <c r="E775" t="str">
        <v/>
      </c>
    </row>
    <row r="776" spans="1:5" x14ac:dyDescent="0.3">
      <c r="A776" t="str">
        <v>successful</v>
      </c>
      <c r="B776">
        <v>78</v>
      </c>
      <c r="D776" t="str">
        <v/>
      </c>
      <c r="E776" t="str">
        <v/>
      </c>
    </row>
    <row r="777" spans="1:5" x14ac:dyDescent="0.3">
      <c r="A777" t="str">
        <v/>
      </c>
      <c r="B777" t="str">
        <v/>
      </c>
      <c r="D777" t="str">
        <v>failed</v>
      </c>
      <c r="E777">
        <v>10</v>
      </c>
    </row>
    <row r="778" spans="1:5" x14ac:dyDescent="0.3">
      <c r="A778" t="str">
        <v/>
      </c>
      <c r="B778" t="str">
        <v/>
      </c>
      <c r="D778" t="str">
        <v>failed</v>
      </c>
      <c r="E778">
        <v>2201</v>
      </c>
    </row>
    <row r="779" spans="1:5" x14ac:dyDescent="0.3">
      <c r="A779" t="str">
        <v/>
      </c>
      <c r="B779" t="str">
        <v/>
      </c>
      <c r="D779" t="str">
        <v>failed</v>
      </c>
      <c r="E779">
        <v>676</v>
      </c>
    </row>
    <row r="780" spans="1:5" x14ac:dyDescent="0.3">
      <c r="A780" t="str">
        <v>successful</v>
      </c>
      <c r="B780">
        <v>174</v>
      </c>
      <c r="D780" t="str">
        <v/>
      </c>
      <c r="E780" t="str">
        <v/>
      </c>
    </row>
    <row r="781" spans="1:5" x14ac:dyDescent="0.3">
      <c r="A781" t="str">
        <v/>
      </c>
      <c r="B781" t="str">
        <v/>
      </c>
      <c r="D781" t="str">
        <v>failed</v>
      </c>
      <c r="E781">
        <v>831</v>
      </c>
    </row>
    <row r="782" spans="1:5" x14ac:dyDescent="0.3">
      <c r="A782" t="str">
        <v>successful</v>
      </c>
      <c r="B782">
        <v>164</v>
      </c>
      <c r="D782" t="str">
        <v/>
      </c>
      <c r="E782" t="str">
        <v/>
      </c>
    </row>
    <row r="783" spans="1:5" x14ac:dyDescent="0.3">
      <c r="A783" t="str">
        <v/>
      </c>
      <c r="B783" t="str">
        <v/>
      </c>
      <c r="D783" t="str">
        <v/>
      </c>
      <c r="E783" t="str">
        <v/>
      </c>
    </row>
    <row r="784" spans="1:5" x14ac:dyDescent="0.3">
      <c r="A784" t="str">
        <v>successful</v>
      </c>
      <c r="B784">
        <v>161</v>
      </c>
      <c r="D784" t="str">
        <v/>
      </c>
      <c r="E784" t="str">
        <v/>
      </c>
    </row>
    <row r="785" spans="1:5" x14ac:dyDescent="0.3">
      <c r="A785" t="str">
        <v>successful</v>
      </c>
      <c r="B785">
        <v>138</v>
      </c>
      <c r="D785" t="str">
        <v/>
      </c>
      <c r="E785" t="str">
        <v/>
      </c>
    </row>
    <row r="786" spans="1:5" x14ac:dyDescent="0.3">
      <c r="A786" t="str">
        <v>successful</v>
      </c>
      <c r="B786">
        <v>3308</v>
      </c>
      <c r="D786" t="str">
        <v/>
      </c>
      <c r="E786" t="str">
        <v/>
      </c>
    </row>
    <row r="787" spans="1:5" x14ac:dyDescent="0.3">
      <c r="A787" t="str">
        <v>successful</v>
      </c>
      <c r="B787">
        <v>127</v>
      </c>
      <c r="D787" t="str">
        <v/>
      </c>
      <c r="E787" t="str">
        <v/>
      </c>
    </row>
    <row r="788" spans="1:5" x14ac:dyDescent="0.3">
      <c r="A788" t="str">
        <v>successful</v>
      </c>
      <c r="B788">
        <v>207</v>
      </c>
      <c r="D788" t="str">
        <v/>
      </c>
      <c r="E788" t="str">
        <v/>
      </c>
    </row>
    <row r="789" spans="1:5" x14ac:dyDescent="0.3">
      <c r="A789" t="str">
        <v/>
      </c>
      <c r="B789" t="str">
        <v/>
      </c>
      <c r="D789" t="str">
        <v>failed</v>
      </c>
      <c r="E789">
        <v>859</v>
      </c>
    </row>
    <row r="790" spans="1:5" x14ac:dyDescent="0.3">
      <c r="A790" t="str">
        <v/>
      </c>
      <c r="B790" t="str">
        <v/>
      </c>
      <c r="D790" t="str">
        <v/>
      </c>
      <c r="E790" t="str">
        <v/>
      </c>
    </row>
    <row r="791" spans="1:5" x14ac:dyDescent="0.3">
      <c r="A791" t="str">
        <v/>
      </c>
      <c r="B791" t="str">
        <v/>
      </c>
      <c r="D791" t="str">
        <v>failed</v>
      </c>
      <c r="E791">
        <v>45</v>
      </c>
    </row>
    <row r="792" spans="1:5" x14ac:dyDescent="0.3">
      <c r="A792" t="str">
        <v/>
      </c>
      <c r="B792" t="str">
        <v/>
      </c>
      <c r="D792" t="str">
        <v/>
      </c>
      <c r="E792" t="str">
        <v/>
      </c>
    </row>
    <row r="793" spans="1:5" x14ac:dyDescent="0.3">
      <c r="A793" t="str">
        <v/>
      </c>
      <c r="B793" t="str">
        <v/>
      </c>
      <c r="D793" t="str">
        <v>failed</v>
      </c>
      <c r="E793">
        <v>6</v>
      </c>
    </row>
    <row r="794" spans="1:5" x14ac:dyDescent="0.3">
      <c r="A794" t="str">
        <v/>
      </c>
      <c r="B794" t="str">
        <v/>
      </c>
      <c r="D794" t="str">
        <v>failed</v>
      </c>
      <c r="E794">
        <v>7</v>
      </c>
    </row>
    <row r="795" spans="1:5" x14ac:dyDescent="0.3">
      <c r="A795" t="str">
        <v>successful</v>
      </c>
      <c r="B795">
        <v>181</v>
      </c>
      <c r="D795" t="str">
        <v/>
      </c>
      <c r="E795" t="str">
        <v/>
      </c>
    </row>
    <row r="796" spans="1:5" x14ac:dyDescent="0.3">
      <c r="A796" t="str">
        <v>successful</v>
      </c>
      <c r="B796">
        <v>110</v>
      </c>
      <c r="D796" t="str">
        <v/>
      </c>
      <c r="E796" t="str">
        <v/>
      </c>
    </row>
    <row r="797" spans="1:5" x14ac:dyDescent="0.3">
      <c r="A797" t="str">
        <v/>
      </c>
      <c r="B797" t="str">
        <v/>
      </c>
      <c r="D797" t="str">
        <v>failed</v>
      </c>
      <c r="E797">
        <v>31</v>
      </c>
    </row>
    <row r="798" spans="1:5" x14ac:dyDescent="0.3">
      <c r="A798" t="str">
        <v/>
      </c>
      <c r="B798" t="str">
        <v/>
      </c>
      <c r="D798" t="str">
        <v>failed</v>
      </c>
      <c r="E798">
        <v>78</v>
      </c>
    </row>
    <row r="799" spans="1:5" x14ac:dyDescent="0.3">
      <c r="A799" t="str">
        <v>successful</v>
      </c>
      <c r="B799">
        <v>185</v>
      </c>
      <c r="D799" t="str">
        <v/>
      </c>
      <c r="E799" t="str">
        <v/>
      </c>
    </row>
    <row r="800" spans="1:5" x14ac:dyDescent="0.3">
      <c r="A800" t="str">
        <v>successful</v>
      </c>
      <c r="B800">
        <v>121</v>
      </c>
      <c r="D800" t="str">
        <v/>
      </c>
      <c r="E800" t="str">
        <v/>
      </c>
    </row>
    <row r="801" spans="1:5" x14ac:dyDescent="0.3">
      <c r="A801" t="str">
        <v/>
      </c>
      <c r="B801" t="str">
        <v/>
      </c>
      <c r="D801" t="str">
        <v>failed</v>
      </c>
      <c r="E801">
        <v>1225</v>
      </c>
    </row>
    <row r="802" spans="1:5" x14ac:dyDescent="0.3">
      <c r="A802" t="str">
        <v/>
      </c>
      <c r="B802" t="str">
        <v/>
      </c>
      <c r="D802" t="str">
        <v>failed</v>
      </c>
      <c r="E802">
        <v>1</v>
      </c>
    </row>
    <row r="803" spans="1:5" x14ac:dyDescent="0.3">
      <c r="A803" t="str">
        <v>successful</v>
      </c>
      <c r="B803">
        <v>106</v>
      </c>
      <c r="D803" t="str">
        <v/>
      </c>
      <c r="E803" t="str">
        <v/>
      </c>
    </row>
    <row r="804" spans="1:5" x14ac:dyDescent="0.3">
      <c r="A804" t="str">
        <v>successful</v>
      </c>
      <c r="B804">
        <v>142</v>
      </c>
      <c r="D804" t="str">
        <v/>
      </c>
      <c r="E804" t="str">
        <v/>
      </c>
    </row>
    <row r="805" spans="1:5" x14ac:dyDescent="0.3">
      <c r="A805" t="str">
        <v>successful</v>
      </c>
      <c r="B805">
        <v>233</v>
      </c>
      <c r="D805" t="str">
        <v/>
      </c>
      <c r="E805" t="str">
        <v/>
      </c>
    </row>
    <row r="806" spans="1:5" x14ac:dyDescent="0.3">
      <c r="A806" t="str">
        <v>successful</v>
      </c>
      <c r="B806">
        <v>218</v>
      </c>
      <c r="D806" t="str">
        <v/>
      </c>
      <c r="E806" t="str">
        <v/>
      </c>
    </row>
    <row r="807" spans="1:5" x14ac:dyDescent="0.3">
      <c r="A807" t="str">
        <v/>
      </c>
      <c r="B807" t="str">
        <v/>
      </c>
      <c r="D807" t="str">
        <v>failed</v>
      </c>
      <c r="E807">
        <v>67</v>
      </c>
    </row>
    <row r="808" spans="1:5" x14ac:dyDescent="0.3">
      <c r="A808" t="str">
        <v>successful</v>
      </c>
      <c r="B808">
        <v>76</v>
      </c>
      <c r="D808" t="str">
        <v/>
      </c>
      <c r="E808" t="str">
        <v/>
      </c>
    </row>
    <row r="809" spans="1:5" x14ac:dyDescent="0.3">
      <c r="A809" t="str">
        <v>successful</v>
      </c>
      <c r="B809">
        <v>43</v>
      </c>
      <c r="D809" t="str">
        <v/>
      </c>
      <c r="E809" t="str">
        <v/>
      </c>
    </row>
    <row r="810" spans="1:5" x14ac:dyDescent="0.3">
      <c r="A810" t="str">
        <v/>
      </c>
      <c r="B810" t="str">
        <v/>
      </c>
      <c r="D810" t="str">
        <v>failed</v>
      </c>
      <c r="E810">
        <v>19</v>
      </c>
    </row>
    <row r="811" spans="1:5" x14ac:dyDescent="0.3">
      <c r="A811" t="str">
        <v/>
      </c>
      <c r="B811" t="str">
        <v/>
      </c>
      <c r="D811" t="str">
        <v>failed</v>
      </c>
      <c r="E811">
        <v>2108</v>
      </c>
    </row>
    <row r="812" spans="1:5" x14ac:dyDescent="0.3">
      <c r="A812" t="str">
        <v>successful</v>
      </c>
      <c r="B812">
        <v>221</v>
      </c>
      <c r="D812" t="str">
        <v/>
      </c>
      <c r="E812" t="str">
        <v/>
      </c>
    </row>
    <row r="813" spans="1:5" x14ac:dyDescent="0.3">
      <c r="A813" t="str">
        <v/>
      </c>
      <c r="B813" t="str">
        <v/>
      </c>
      <c r="D813" t="str">
        <v>failed</v>
      </c>
      <c r="E813">
        <v>679</v>
      </c>
    </row>
    <row r="814" spans="1:5" x14ac:dyDescent="0.3">
      <c r="A814" t="str">
        <v>successful</v>
      </c>
      <c r="B814">
        <v>2805</v>
      </c>
      <c r="D814" t="str">
        <v/>
      </c>
      <c r="E814" t="str">
        <v/>
      </c>
    </row>
    <row r="815" spans="1:5" x14ac:dyDescent="0.3">
      <c r="A815" t="str">
        <v>successful</v>
      </c>
      <c r="B815">
        <v>68</v>
      </c>
      <c r="D815" t="str">
        <v/>
      </c>
      <c r="E815" t="str">
        <v/>
      </c>
    </row>
    <row r="816" spans="1:5" x14ac:dyDescent="0.3">
      <c r="A816" t="str">
        <v/>
      </c>
      <c r="B816" t="str">
        <v/>
      </c>
      <c r="D816" t="str">
        <v>failed</v>
      </c>
      <c r="E816">
        <v>36</v>
      </c>
    </row>
    <row r="817" spans="1:5" x14ac:dyDescent="0.3">
      <c r="A817" t="str">
        <v>successful</v>
      </c>
      <c r="B817">
        <v>183</v>
      </c>
      <c r="D817" t="str">
        <v/>
      </c>
      <c r="E817" t="str">
        <v/>
      </c>
    </row>
    <row r="818" spans="1:5" x14ac:dyDescent="0.3">
      <c r="A818" t="str">
        <v>successful</v>
      </c>
      <c r="B818">
        <v>133</v>
      </c>
      <c r="D818" t="str">
        <v/>
      </c>
      <c r="E818" t="str">
        <v/>
      </c>
    </row>
    <row r="819" spans="1:5" x14ac:dyDescent="0.3">
      <c r="A819" t="str">
        <v>successful</v>
      </c>
      <c r="B819">
        <v>2489</v>
      </c>
      <c r="D819" t="str">
        <v/>
      </c>
      <c r="E819" t="str">
        <v/>
      </c>
    </row>
    <row r="820" spans="1:5" x14ac:dyDescent="0.3">
      <c r="A820" t="str">
        <v>successful</v>
      </c>
      <c r="B820">
        <v>69</v>
      </c>
      <c r="D820" t="str">
        <v/>
      </c>
      <c r="E820" t="str">
        <v/>
      </c>
    </row>
    <row r="821" spans="1:5" x14ac:dyDescent="0.3">
      <c r="A821" t="str">
        <v/>
      </c>
      <c r="B821" t="str">
        <v/>
      </c>
      <c r="D821" t="str">
        <v>failed</v>
      </c>
      <c r="E821">
        <v>47</v>
      </c>
    </row>
    <row r="822" spans="1:5" x14ac:dyDescent="0.3">
      <c r="A822" t="str">
        <v>successful</v>
      </c>
      <c r="B822">
        <v>279</v>
      </c>
      <c r="D822" t="str">
        <v/>
      </c>
      <c r="E822" t="str">
        <v/>
      </c>
    </row>
    <row r="823" spans="1:5" x14ac:dyDescent="0.3">
      <c r="A823" t="str">
        <v>successful</v>
      </c>
      <c r="B823">
        <v>210</v>
      </c>
      <c r="D823" t="str">
        <v/>
      </c>
      <c r="E823" t="str">
        <v/>
      </c>
    </row>
    <row r="824" spans="1:5" x14ac:dyDescent="0.3">
      <c r="A824" t="str">
        <v>successful</v>
      </c>
      <c r="B824">
        <v>2100</v>
      </c>
      <c r="D824" t="str">
        <v/>
      </c>
      <c r="E824" t="str">
        <v/>
      </c>
    </row>
    <row r="825" spans="1:5" x14ac:dyDescent="0.3">
      <c r="A825" t="str">
        <v>successful</v>
      </c>
      <c r="B825">
        <v>252</v>
      </c>
      <c r="D825" t="str">
        <v/>
      </c>
      <c r="E825" t="str">
        <v/>
      </c>
    </row>
    <row r="826" spans="1:5" x14ac:dyDescent="0.3">
      <c r="A826" t="str">
        <v>successful</v>
      </c>
      <c r="B826">
        <v>1280</v>
      </c>
      <c r="D826" t="str">
        <v/>
      </c>
      <c r="E826" t="str">
        <v/>
      </c>
    </row>
    <row r="827" spans="1:5" x14ac:dyDescent="0.3">
      <c r="A827" t="str">
        <v>successful</v>
      </c>
      <c r="B827">
        <v>157</v>
      </c>
      <c r="D827" t="str">
        <v/>
      </c>
      <c r="E827" t="str">
        <v/>
      </c>
    </row>
    <row r="828" spans="1:5" x14ac:dyDescent="0.3">
      <c r="A828" t="str">
        <v>successful</v>
      </c>
      <c r="B828">
        <v>194</v>
      </c>
      <c r="D828" t="str">
        <v/>
      </c>
      <c r="E828" t="str">
        <v/>
      </c>
    </row>
    <row r="829" spans="1:5" x14ac:dyDescent="0.3">
      <c r="A829" t="str">
        <v>successful</v>
      </c>
      <c r="B829">
        <v>82</v>
      </c>
      <c r="D829" t="str">
        <v/>
      </c>
      <c r="E829" t="str">
        <v/>
      </c>
    </row>
    <row r="830" spans="1:5" x14ac:dyDescent="0.3">
      <c r="A830" t="str">
        <v/>
      </c>
      <c r="B830" t="str">
        <v/>
      </c>
      <c r="D830" t="str">
        <v>failed</v>
      </c>
      <c r="E830">
        <v>70</v>
      </c>
    </row>
    <row r="831" spans="1:5" x14ac:dyDescent="0.3">
      <c r="A831" t="str">
        <v/>
      </c>
      <c r="B831" t="str">
        <v/>
      </c>
      <c r="D831" t="str">
        <v>failed</v>
      </c>
      <c r="E831">
        <v>154</v>
      </c>
    </row>
    <row r="832" spans="1:5" x14ac:dyDescent="0.3">
      <c r="A832" t="str">
        <v/>
      </c>
      <c r="B832" t="str">
        <v/>
      </c>
      <c r="D832" t="str">
        <v>failed</v>
      </c>
      <c r="E832">
        <v>22</v>
      </c>
    </row>
    <row r="833" spans="1:5" x14ac:dyDescent="0.3">
      <c r="A833" t="str">
        <v>successful</v>
      </c>
      <c r="B833">
        <v>4233</v>
      </c>
      <c r="D833" t="str">
        <v/>
      </c>
      <c r="E833" t="str">
        <v/>
      </c>
    </row>
    <row r="834" spans="1:5" x14ac:dyDescent="0.3">
      <c r="A834" t="str">
        <v>successful</v>
      </c>
      <c r="B834">
        <v>1297</v>
      </c>
      <c r="D834" t="str">
        <v/>
      </c>
      <c r="E834" t="str">
        <v/>
      </c>
    </row>
    <row r="835" spans="1:5" x14ac:dyDescent="0.3">
      <c r="A835" t="str">
        <v>successful</v>
      </c>
      <c r="B835">
        <v>165</v>
      </c>
      <c r="D835" t="str">
        <v/>
      </c>
      <c r="E835" t="str">
        <v/>
      </c>
    </row>
    <row r="836" spans="1:5" x14ac:dyDescent="0.3">
      <c r="A836" t="str">
        <v>successful</v>
      </c>
      <c r="B836">
        <v>119</v>
      </c>
      <c r="D836" t="str">
        <v/>
      </c>
      <c r="E836" t="str">
        <v/>
      </c>
    </row>
    <row r="837" spans="1:5" x14ac:dyDescent="0.3">
      <c r="A837" t="str">
        <v/>
      </c>
      <c r="B837" t="str">
        <v/>
      </c>
      <c r="D837" t="str">
        <v>failed</v>
      </c>
      <c r="E837">
        <v>1758</v>
      </c>
    </row>
    <row r="838" spans="1:5" x14ac:dyDescent="0.3">
      <c r="A838" t="str">
        <v/>
      </c>
      <c r="B838" t="str">
        <v/>
      </c>
      <c r="D838" t="str">
        <v>failed</v>
      </c>
      <c r="E838">
        <v>94</v>
      </c>
    </row>
    <row r="839" spans="1:5" x14ac:dyDescent="0.3">
      <c r="A839" t="str">
        <v>successful</v>
      </c>
      <c r="B839">
        <v>1797</v>
      </c>
      <c r="D839" t="str">
        <v/>
      </c>
      <c r="E839" t="str">
        <v/>
      </c>
    </row>
    <row r="840" spans="1:5" x14ac:dyDescent="0.3">
      <c r="A840" t="str">
        <v>successful</v>
      </c>
      <c r="B840">
        <v>261</v>
      </c>
      <c r="D840" t="str">
        <v/>
      </c>
      <c r="E840" t="str">
        <v/>
      </c>
    </row>
    <row r="841" spans="1:5" x14ac:dyDescent="0.3">
      <c r="A841" t="str">
        <v>successful</v>
      </c>
      <c r="B841">
        <v>157</v>
      </c>
      <c r="D841" t="str">
        <v/>
      </c>
      <c r="E841" t="str">
        <v/>
      </c>
    </row>
    <row r="842" spans="1:5" x14ac:dyDescent="0.3">
      <c r="A842" t="str">
        <v>successful</v>
      </c>
      <c r="B842">
        <v>3533</v>
      </c>
      <c r="D842" t="str">
        <v/>
      </c>
      <c r="E842" t="str">
        <v/>
      </c>
    </row>
    <row r="843" spans="1:5" x14ac:dyDescent="0.3">
      <c r="A843" t="str">
        <v>successful</v>
      </c>
      <c r="B843">
        <v>155</v>
      </c>
      <c r="D843" t="str">
        <v/>
      </c>
      <c r="E843" t="str">
        <v/>
      </c>
    </row>
    <row r="844" spans="1:5" x14ac:dyDescent="0.3">
      <c r="A844" t="str">
        <v>successful</v>
      </c>
      <c r="B844">
        <v>132</v>
      </c>
      <c r="D844" t="str">
        <v/>
      </c>
      <c r="E844" t="str">
        <v/>
      </c>
    </row>
    <row r="845" spans="1:5" x14ac:dyDescent="0.3">
      <c r="A845" t="str">
        <v/>
      </c>
      <c r="B845" t="str">
        <v/>
      </c>
      <c r="D845" t="str">
        <v>failed</v>
      </c>
      <c r="E845">
        <v>33</v>
      </c>
    </row>
    <row r="846" spans="1:5" x14ac:dyDescent="0.3">
      <c r="A846" t="str">
        <v/>
      </c>
      <c r="B846" t="str">
        <v/>
      </c>
      <c r="D846" t="str">
        <v/>
      </c>
      <c r="E846" t="str">
        <v/>
      </c>
    </row>
    <row r="847" spans="1:5" x14ac:dyDescent="0.3">
      <c r="A847" t="str">
        <v>successful</v>
      </c>
      <c r="B847">
        <v>1354</v>
      </c>
      <c r="D847" t="str">
        <v/>
      </c>
      <c r="E847" t="str">
        <v/>
      </c>
    </row>
    <row r="848" spans="1:5" x14ac:dyDescent="0.3">
      <c r="A848" t="str">
        <v>successful</v>
      </c>
      <c r="B848">
        <v>48</v>
      </c>
      <c r="D848" t="str">
        <v/>
      </c>
      <c r="E848" t="str">
        <v/>
      </c>
    </row>
    <row r="849" spans="1:5" x14ac:dyDescent="0.3">
      <c r="A849" t="str">
        <v>successful</v>
      </c>
      <c r="B849">
        <v>110</v>
      </c>
      <c r="D849" t="str">
        <v/>
      </c>
      <c r="E849" t="str">
        <v/>
      </c>
    </row>
    <row r="850" spans="1:5" x14ac:dyDescent="0.3">
      <c r="A850" t="str">
        <v>successful</v>
      </c>
      <c r="B850">
        <v>172</v>
      </c>
      <c r="D850" t="str">
        <v/>
      </c>
      <c r="E850" t="str">
        <v/>
      </c>
    </row>
    <row r="851" spans="1:5" x14ac:dyDescent="0.3">
      <c r="A851" t="str">
        <v>successful</v>
      </c>
      <c r="B851">
        <v>307</v>
      </c>
      <c r="D851" t="str">
        <v/>
      </c>
      <c r="E851" t="str">
        <v/>
      </c>
    </row>
    <row r="852" spans="1:5" x14ac:dyDescent="0.3">
      <c r="A852" t="str">
        <v/>
      </c>
      <c r="B852" t="str">
        <v/>
      </c>
      <c r="D852" t="str">
        <v>failed</v>
      </c>
      <c r="E852">
        <v>1</v>
      </c>
    </row>
    <row r="853" spans="1:5" x14ac:dyDescent="0.3">
      <c r="A853" t="str">
        <v>successful</v>
      </c>
      <c r="B853">
        <v>160</v>
      </c>
      <c r="D853" t="str">
        <v/>
      </c>
      <c r="E853" t="str">
        <v/>
      </c>
    </row>
    <row r="854" spans="1:5" x14ac:dyDescent="0.3">
      <c r="A854" t="str">
        <v/>
      </c>
      <c r="B854" t="str">
        <v/>
      </c>
      <c r="D854" t="str">
        <v>failed</v>
      </c>
      <c r="E854">
        <v>31</v>
      </c>
    </row>
    <row r="855" spans="1:5" x14ac:dyDescent="0.3">
      <c r="A855" t="str">
        <v>successful</v>
      </c>
      <c r="B855">
        <v>1467</v>
      </c>
      <c r="D855" t="str">
        <v/>
      </c>
      <c r="E855" t="str">
        <v/>
      </c>
    </row>
    <row r="856" spans="1:5" x14ac:dyDescent="0.3">
      <c r="A856" t="str">
        <v>successful</v>
      </c>
      <c r="B856">
        <v>2662</v>
      </c>
      <c r="D856" t="str">
        <v/>
      </c>
      <c r="E856" t="str">
        <v/>
      </c>
    </row>
    <row r="857" spans="1:5" x14ac:dyDescent="0.3">
      <c r="A857" t="str">
        <v>successful</v>
      </c>
      <c r="B857">
        <v>452</v>
      </c>
      <c r="D857" t="str">
        <v/>
      </c>
      <c r="E857" t="str">
        <v/>
      </c>
    </row>
    <row r="858" spans="1:5" x14ac:dyDescent="0.3">
      <c r="A858" t="str">
        <v>successful</v>
      </c>
      <c r="B858">
        <v>158</v>
      </c>
      <c r="D858" t="str">
        <v/>
      </c>
      <c r="E858" t="str">
        <v/>
      </c>
    </row>
    <row r="859" spans="1:5" x14ac:dyDescent="0.3">
      <c r="A859" t="str">
        <v>successful</v>
      </c>
      <c r="B859">
        <v>225</v>
      </c>
      <c r="D859" t="str">
        <v/>
      </c>
      <c r="E859" t="str">
        <v/>
      </c>
    </row>
    <row r="860" spans="1:5" x14ac:dyDescent="0.3">
      <c r="A860" t="str">
        <v/>
      </c>
      <c r="B860" t="str">
        <v/>
      </c>
      <c r="D860" t="str">
        <v>failed</v>
      </c>
      <c r="E860">
        <v>35</v>
      </c>
    </row>
    <row r="861" spans="1:5" x14ac:dyDescent="0.3">
      <c r="A861" t="str">
        <v/>
      </c>
      <c r="B861" t="str">
        <v/>
      </c>
      <c r="D861" t="str">
        <v>failed</v>
      </c>
      <c r="E861">
        <v>63</v>
      </c>
    </row>
    <row r="862" spans="1:5" x14ac:dyDescent="0.3">
      <c r="A862" t="str">
        <v>successful</v>
      </c>
      <c r="B862">
        <v>65</v>
      </c>
      <c r="D862" t="str">
        <v/>
      </c>
      <c r="E862" t="str">
        <v/>
      </c>
    </row>
    <row r="863" spans="1:5" x14ac:dyDescent="0.3">
      <c r="A863" t="str">
        <v>successful</v>
      </c>
      <c r="B863">
        <v>163</v>
      </c>
      <c r="D863" t="str">
        <v/>
      </c>
      <c r="E863" t="str">
        <v/>
      </c>
    </row>
    <row r="864" spans="1:5" x14ac:dyDescent="0.3">
      <c r="A864" t="str">
        <v>successful</v>
      </c>
      <c r="B864">
        <v>85</v>
      </c>
      <c r="D864" t="str">
        <v/>
      </c>
      <c r="E864" t="str">
        <v/>
      </c>
    </row>
    <row r="865" spans="1:5" x14ac:dyDescent="0.3">
      <c r="A865" t="str">
        <v>successful</v>
      </c>
      <c r="B865">
        <v>217</v>
      </c>
      <c r="D865" t="str">
        <v/>
      </c>
      <c r="E865" t="str">
        <v/>
      </c>
    </row>
    <row r="866" spans="1:5" x14ac:dyDescent="0.3">
      <c r="A866" t="str">
        <v>successful</v>
      </c>
      <c r="B866">
        <v>150</v>
      </c>
      <c r="D866" t="str">
        <v/>
      </c>
      <c r="E866" t="str">
        <v/>
      </c>
    </row>
    <row r="867" spans="1:5" x14ac:dyDescent="0.3">
      <c r="A867" t="str">
        <v>successful</v>
      </c>
      <c r="B867">
        <v>3272</v>
      </c>
      <c r="D867" t="str">
        <v/>
      </c>
      <c r="E867" t="str">
        <v/>
      </c>
    </row>
    <row r="868" spans="1:5" x14ac:dyDescent="0.3">
      <c r="A868" t="str">
        <v/>
      </c>
      <c r="B868" t="str">
        <v/>
      </c>
      <c r="D868" t="str">
        <v/>
      </c>
      <c r="E868" t="str">
        <v/>
      </c>
    </row>
    <row r="869" spans="1:5" x14ac:dyDescent="0.3">
      <c r="A869" t="str">
        <v>successful</v>
      </c>
      <c r="B869">
        <v>300</v>
      </c>
      <c r="D869" t="str">
        <v/>
      </c>
      <c r="E869" t="str">
        <v/>
      </c>
    </row>
    <row r="870" spans="1:5" x14ac:dyDescent="0.3">
      <c r="A870" t="str">
        <v>successful</v>
      </c>
      <c r="B870">
        <v>126</v>
      </c>
      <c r="D870" t="str">
        <v/>
      </c>
      <c r="E870" t="str">
        <v/>
      </c>
    </row>
    <row r="871" spans="1:5" x14ac:dyDescent="0.3">
      <c r="A871" t="str">
        <v/>
      </c>
      <c r="B871" t="str">
        <v/>
      </c>
      <c r="D871" t="str">
        <v>failed</v>
      </c>
      <c r="E871">
        <v>526</v>
      </c>
    </row>
    <row r="872" spans="1:5" x14ac:dyDescent="0.3">
      <c r="A872" t="str">
        <v/>
      </c>
      <c r="B872" t="str">
        <v/>
      </c>
      <c r="D872" t="str">
        <v>failed</v>
      </c>
      <c r="E872">
        <v>121</v>
      </c>
    </row>
    <row r="873" spans="1:5" x14ac:dyDescent="0.3">
      <c r="A873" t="str">
        <v>successful</v>
      </c>
      <c r="B873">
        <v>2320</v>
      </c>
      <c r="D873" t="str">
        <v/>
      </c>
      <c r="E873" t="str">
        <v/>
      </c>
    </row>
    <row r="874" spans="1:5" x14ac:dyDescent="0.3">
      <c r="A874" t="str">
        <v>successful</v>
      </c>
      <c r="B874">
        <v>81</v>
      </c>
      <c r="D874" t="str">
        <v/>
      </c>
      <c r="E874" t="str">
        <v/>
      </c>
    </row>
    <row r="875" spans="1:5" x14ac:dyDescent="0.3">
      <c r="A875" t="str">
        <v>successful</v>
      </c>
      <c r="B875">
        <v>1887</v>
      </c>
      <c r="D875" t="str">
        <v/>
      </c>
      <c r="E875" t="str">
        <v/>
      </c>
    </row>
    <row r="876" spans="1:5" x14ac:dyDescent="0.3">
      <c r="A876" t="str">
        <v>successful</v>
      </c>
      <c r="B876">
        <v>4358</v>
      </c>
      <c r="D876" t="str">
        <v/>
      </c>
      <c r="E876" t="str">
        <v/>
      </c>
    </row>
    <row r="877" spans="1:5" x14ac:dyDescent="0.3">
      <c r="A877" t="str">
        <v/>
      </c>
      <c r="B877" t="str">
        <v/>
      </c>
      <c r="D877" t="str">
        <v>failed</v>
      </c>
      <c r="E877">
        <v>67</v>
      </c>
    </row>
    <row r="878" spans="1:5" x14ac:dyDescent="0.3">
      <c r="A878" t="str">
        <v/>
      </c>
      <c r="B878" t="str">
        <v/>
      </c>
      <c r="D878" t="str">
        <v>failed</v>
      </c>
      <c r="E878">
        <v>57</v>
      </c>
    </row>
    <row r="879" spans="1:5" x14ac:dyDescent="0.3">
      <c r="A879" t="str">
        <v/>
      </c>
      <c r="B879" t="str">
        <v/>
      </c>
      <c r="D879" t="str">
        <v>failed</v>
      </c>
      <c r="E879">
        <v>1229</v>
      </c>
    </row>
    <row r="880" spans="1:5" x14ac:dyDescent="0.3">
      <c r="A880" t="str">
        <v/>
      </c>
      <c r="B880" t="str">
        <v/>
      </c>
      <c r="D880" t="str">
        <v>failed</v>
      </c>
      <c r="E880">
        <v>12</v>
      </c>
    </row>
    <row r="881" spans="1:5" x14ac:dyDescent="0.3">
      <c r="A881" t="str">
        <v>successful</v>
      </c>
      <c r="B881">
        <v>53</v>
      </c>
      <c r="D881" t="str">
        <v/>
      </c>
      <c r="E881" t="str">
        <v/>
      </c>
    </row>
    <row r="882" spans="1:5" x14ac:dyDescent="0.3">
      <c r="A882" t="str">
        <v>successful</v>
      </c>
      <c r="B882">
        <v>2414</v>
      </c>
      <c r="D882" t="str">
        <v/>
      </c>
      <c r="E882" t="str">
        <v/>
      </c>
    </row>
    <row r="883" spans="1:5" x14ac:dyDescent="0.3">
      <c r="A883" t="str">
        <v/>
      </c>
      <c r="B883" t="str">
        <v/>
      </c>
      <c r="D883" t="str">
        <v>failed</v>
      </c>
      <c r="E883">
        <v>452</v>
      </c>
    </row>
    <row r="884" spans="1:5" x14ac:dyDescent="0.3">
      <c r="A884" t="str">
        <v>successful</v>
      </c>
      <c r="B884">
        <v>80</v>
      </c>
      <c r="D884" t="str">
        <v/>
      </c>
      <c r="E884" t="str">
        <v/>
      </c>
    </row>
    <row r="885" spans="1:5" x14ac:dyDescent="0.3">
      <c r="A885" t="str">
        <v>successful</v>
      </c>
      <c r="B885">
        <v>193</v>
      </c>
      <c r="D885" t="str">
        <v/>
      </c>
      <c r="E885" t="str">
        <v/>
      </c>
    </row>
    <row r="886" spans="1:5" x14ac:dyDescent="0.3">
      <c r="A886" t="str">
        <v/>
      </c>
      <c r="B886" t="str">
        <v/>
      </c>
      <c r="D886" t="str">
        <v>failed</v>
      </c>
      <c r="E886">
        <v>1886</v>
      </c>
    </row>
    <row r="887" spans="1:5" x14ac:dyDescent="0.3">
      <c r="A887" t="str">
        <v>successful</v>
      </c>
      <c r="B887">
        <v>52</v>
      </c>
      <c r="D887" t="str">
        <v/>
      </c>
      <c r="E887" t="str">
        <v/>
      </c>
    </row>
    <row r="888" spans="1:5" x14ac:dyDescent="0.3">
      <c r="A888" t="str">
        <v/>
      </c>
      <c r="B888" t="str">
        <v/>
      </c>
      <c r="D888" t="str">
        <v>failed</v>
      </c>
      <c r="E888">
        <v>1825</v>
      </c>
    </row>
    <row r="889" spans="1:5" x14ac:dyDescent="0.3">
      <c r="A889" t="str">
        <v/>
      </c>
      <c r="B889" t="str">
        <v/>
      </c>
      <c r="D889" t="str">
        <v>failed</v>
      </c>
      <c r="E889">
        <v>31</v>
      </c>
    </row>
    <row r="890" spans="1:5" x14ac:dyDescent="0.3">
      <c r="A890" t="str">
        <v>successful</v>
      </c>
      <c r="B890">
        <v>290</v>
      </c>
      <c r="D890" t="str">
        <v/>
      </c>
      <c r="E890" t="str">
        <v/>
      </c>
    </row>
    <row r="891" spans="1:5" x14ac:dyDescent="0.3">
      <c r="A891" t="str">
        <v>successful</v>
      </c>
      <c r="B891">
        <v>122</v>
      </c>
      <c r="D891" t="str">
        <v/>
      </c>
      <c r="E891" t="str">
        <v/>
      </c>
    </row>
    <row r="892" spans="1:5" x14ac:dyDescent="0.3">
      <c r="A892" t="str">
        <v>successful</v>
      </c>
      <c r="B892">
        <v>1470</v>
      </c>
      <c r="D892" t="str">
        <v/>
      </c>
      <c r="E892" t="str">
        <v/>
      </c>
    </row>
    <row r="893" spans="1:5" x14ac:dyDescent="0.3">
      <c r="A893" t="str">
        <v>successful</v>
      </c>
      <c r="B893">
        <v>165</v>
      </c>
      <c r="D893" t="str">
        <v/>
      </c>
      <c r="E893" t="str">
        <v/>
      </c>
    </row>
    <row r="894" spans="1:5" x14ac:dyDescent="0.3">
      <c r="A894" t="str">
        <v>successful</v>
      </c>
      <c r="B894">
        <v>182</v>
      </c>
      <c r="D894" t="str">
        <v/>
      </c>
      <c r="E894" t="str">
        <v/>
      </c>
    </row>
    <row r="895" spans="1:5" x14ac:dyDescent="0.3">
      <c r="A895" t="str">
        <v>successful</v>
      </c>
      <c r="B895">
        <v>199</v>
      </c>
      <c r="D895" t="str">
        <v/>
      </c>
      <c r="E895" t="str">
        <v/>
      </c>
    </row>
    <row r="896" spans="1:5" x14ac:dyDescent="0.3">
      <c r="A896" t="str">
        <v>successful</v>
      </c>
      <c r="B896">
        <v>56</v>
      </c>
      <c r="D896" t="str">
        <v/>
      </c>
      <c r="E896" t="str">
        <v/>
      </c>
    </row>
    <row r="897" spans="1:5" x14ac:dyDescent="0.3">
      <c r="A897" t="str">
        <v/>
      </c>
      <c r="B897" t="str">
        <v/>
      </c>
      <c r="D897" t="str">
        <v>failed</v>
      </c>
      <c r="E897">
        <v>107</v>
      </c>
    </row>
    <row r="898" spans="1:5" x14ac:dyDescent="0.3">
      <c r="A898" t="str">
        <v>successful</v>
      </c>
      <c r="B898">
        <v>1460</v>
      </c>
      <c r="D898" t="str">
        <v/>
      </c>
      <c r="E898" t="str">
        <v/>
      </c>
    </row>
    <row r="899" spans="1:5" x14ac:dyDescent="0.3">
      <c r="A899" t="str">
        <v/>
      </c>
      <c r="B899" t="str">
        <v/>
      </c>
      <c r="D899" t="str">
        <v>failed</v>
      </c>
      <c r="E899">
        <v>27</v>
      </c>
    </row>
    <row r="900" spans="1:5" x14ac:dyDescent="0.3">
      <c r="A900" t="str">
        <v/>
      </c>
      <c r="B900" t="str">
        <v/>
      </c>
      <c r="D900" t="str">
        <v>failed</v>
      </c>
      <c r="E900">
        <v>1221</v>
      </c>
    </row>
    <row r="901" spans="1:5" x14ac:dyDescent="0.3">
      <c r="A901" t="str">
        <v>successful</v>
      </c>
      <c r="B901">
        <v>123</v>
      </c>
      <c r="D901" t="str">
        <v/>
      </c>
      <c r="E901" t="str">
        <v/>
      </c>
    </row>
    <row r="902" spans="1:5" x14ac:dyDescent="0.3">
      <c r="A902" t="str">
        <v/>
      </c>
      <c r="B902" t="str">
        <v/>
      </c>
      <c r="D902" t="str">
        <v>failed</v>
      </c>
      <c r="E902">
        <v>1</v>
      </c>
    </row>
    <row r="903" spans="1:5" x14ac:dyDescent="0.3">
      <c r="A903" t="str">
        <v>successful</v>
      </c>
      <c r="B903">
        <v>159</v>
      </c>
      <c r="D903" t="str">
        <v/>
      </c>
      <c r="E903" t="str">
        <v/>
      </c>
    </row>
    <row r="904" spans="1:5" x14ac:dyDescent="0.3">
      <c r="A904" t="str">
        <v>successful</v>
      </c>
      <c r="B904">
        <v>110</v>
      </c>
      <c r="D904" t="str">
        <v/>
      </c>
      <c r="E904" t="str">
        <v/>
      </c>
    </row>
    <row r="905" spans="1:5" x14ac:dyDescent="0.3">
      <c r="A905" t="str">
        <v/>
      </c>
      <c r="B905" t="str">
        <v/>
      </c>
      <c r="D905" t="str">
        <v/>
      </c>
      <c r="E905" t="str">
        <v/>
      </c>
    </row>
    <row r="906" spans="1:5" x14ac:dyDescent="0.3">
      <c r="A906" t="str">
        <v/>
      </c>
      <c r="B906" t="str">
        <v/>
      </c>
      <c r="D906" t="str">
        <v>failed</v>
      </c>
      <c r="E906">
        <v>16</v>
      </c>
    </row>
    <row r="907" spans="1:5" x14ac:dyDescent="0.3">
      <c r="A907" t="str">
        <v>successful</v>
      </c>
      <c r="B907">
        <v>236</v>
      </c>
      <c r="D907" t="str">
        <v/>
      </c>
      <c r="E907" t="str">
        <v/>
      </c>
    </row>
    <row r="908" spans="1:5" x14ac:dyDescent="0.3">
      <c r="A908" t="str">
        <v>successful</v>
      </c>
      <c r="B908">
        <v>191</v>
      </c>
      <c r="D908" t="str">
        <v/>
      </c>
      <c r="E908" t="str">
        <v/>
      </c>
    </row>
    <row r="909" spans="1:5" x14ac:dyDescent="0.3">
      <c r="A909" t="str">
        <v/>
      </c>
      <c r="B909" t="str">
        <v/>
      </c>
      <c r="D909" t="str">
        <v>failed</v>
      </c>
      <c r="E909">
        <v>41</v>
      </c>
    </row>
    <row r="910" spans="1:5" x14ac:dyDescent="0.3">
      <c r="A910" t="str">
        <v>successful</v>
      </c>
      <c r="B910">
        <v>3934</v>
      </c>
      <c r="D910" t="str">
        <v/>
      </c>
      <c r="E910" t="str">
        <v/>
      </c>
    </row>
    <row r="911" spans="1:5" x14ac:dyDescent="0.3">
      <c r="A911" t="str">
        <v>successful</v>
      </c>
      <c r="B911">
        <v>80</v>
      </c>
      <c r="D911" t="str">
        <v/>
      </c>
      <c r="E911" t="str">
        <v/>
      </c>
    </row>
    <row r="912" spans="1:5" x14ac:dyDescent="0.3">
      <c r="A912" t="str">
        <v/>
      </c>
      <c r="B912" t="str">
        <v/>
      </c>
      <c r="D912" t="str">
        <v/>
      </c>
      <c r="E912" t="str">
        <v/>
      </c>
    </row>
    <row r="913" spans="1:5" x14ac:dyDescent="0.3">
      <c r="A913" t="str">
        <v>successful</v>
      </c>
      <c r="B913">
        <v>462</v>
      </c>
      <c r="D913" t="str">
        <v/>
      </c>
      <c r="E913" t="str">
        <v/>
      </c>
    </row>
    <row r="914" spans="1:5" x14ac:dyDescent="0.3">
      <c r="A914" t="str">
        <v>successful</v>
      </c>
      <c r="B914">
        <v>179</v>
      </c>
      <c r="D914" t="str">
        <v/>
      </c>
      <c r="E914" t="str">
        <v/>
      </c>
    </row>
    <row r="915" spans="1:5" x14ac:dyDescent="0.3">
      <c r="A915" t="str">
        <v/>
      </c>
      <c r="B915" t="str">
        <v/>
      </c>
      <c r="D915" t="str">
        <v>failed</v>
      </c>
      <c r="E915">
        <v>523</v>
      </c>
    </row>
    <row r="916" spans="1:5" x14ac:dyDescent="0.3">
      <c r="A916" t="str">
        <v/>
      </c>
      <c r="B916" t="str">
        <v/>
      </c>
      <c r="D916" t="str">
        <v>failed</v>
      </c>
      <c r="E916">
        <v>141</v>
      </c>
    </row>
    <row r="917" spans="1:5" x14ac:dyDescent="0.3">
      <c r="A917" t="str">
        <v>successful</v>
      </c>
      <c r="B917">
        <v>1866</v>
      </c>
      <c r="D917" t="str">
        <v/>
      </c>
      <c r="E917" t="str">
        <v/>
      </c>
    </row>
    <row r="918" spans="1:5" x14ac:dyDescent="0.3">
      <c r="A918" t="str">
        <v/>
      </c>
      <c r="B918" t="str">
        <v/>
      </c>
      <c r="D918" t="str">
        <v>failed</v>
      </c>
      <c r="E918">
        <v>52</v>
      </c>
    </row>
    <row r="919" spans="1:5" x14ac:dyDescent="0.3">
      <c r="A919" t="str">
        <v/>
      </c>
      <c r="B919" t="str">
        <v/>
      </c>
      <c r="D919" t="str">
        <v/>
      </c>
      <c r="E919" t="str">
        <v/>
      </c>
    </row>
    <row r="920" spans="1:5" x14ac:dyDescent="0.3">
      <c r="A920" t="str">
        <v>successful</v>
      </c>
      <c r="B920">
        <v>156</v>
      </c>
      <c r="D920" t="str">
        <v/>
      </c>
      <c r="E920" t="str">
        <v/>
      </c>
    </row>
    <row r="921" spans="1:5" x14ac:dyDescent="0.3">
      <c r="A921" t="str">
        <v/>
      </c>
      <c r="B921" t="str">
        <v/>
      </c>
      <c r="D921" t="str">
        <v>failed</v>
      </c>
      <c r="E921">
        <v>225</v>
      </c>
    </row>
    <row r="922" spans="1:5" x14ac:dyDescent="0.3">
      <c r="A922" t="str">
        <v>successful</v>
      </c>
      <c r="B922">
        <v>255</v>
      </c>
      <c r="D922" t="str">
        <v/>
      </c>
      <c r="E922" t="str">
        <v/>
      </c>
    </row>
    <row r="923" spans="1:5" x14ac:dyDescent="0.3">
      <c r="A923" t="str">
        <v/>
      </c>
      <c r="B923" t="str">
        <v/>
      </c>
      <c r="D923" t="str">
        <v>failed</v>
      </c>
      <c r="E923">
        <v>38</v>
      </c>
    </row>
    <row r="924" spans="1:5" x14ac:dyDescent="0.3">
      <c r="A924" t="str">
        <v>successful</v>
      </c>
      <c r="B924">
        <v>2261</v>
      </c>
      <c r="D924" t="str">
        <v/>
      </c>
      <c r="E924" t="str">
        <v/>
      </c>
    </row>
    <row r="925" spans="1:5" x14ac:dyDescent="0.3">
      <c r="A925" t="str">
        <v>successful</v>
      </c>
      <c r="B925">
        <v>40</v>
      </c>
      <c r="D925" t="str">
        <v/>
      </c>
      <c r="E925" t="str">
        <v/>
      </c>
    </row>
    <row r="926" spans="1:5" x14ac:dyDescent="0.3">
      <c r="A926" t="str">
        <v>successful</v>
      </c>
      <c r="B926">
        <v>2289</v>
      </c>
      <c r="D926" t="str">
        <v/>
      </c>
      <c r="E926" t="str">
        <v/>
      </c>
    </row>
    <row r="927" spans="1:5" x14ac:dyDescent="0.3">
      <c r="A927" t="str">
        <v>successful</v>
      </c>
      <c r="B927">
        <v>65</v>
      </c>
      <c r="D927" t="str">
        <v/>
      </c>
      <c r="E927" t="str">
        <v/>
      </c>
    </row>
    <row r="928" spans="1:5" x14ac:dyDescent="0.3">
      <c r="A928" t="str">
        <v/>
      </c>
      <c r="B928" t="str">
        <v/>
      </c>
      <c r="D928" t="str">
        <v>failed</v>
      </c>
      <c r="E928">
        <v>15</v>
      </c>
    </row>
    <row r="929" spans="1:5" x14ac:dyDescent="0.3">
      <c r="A929" t="str">
        <v/>
      </c>
      <c r="B929" t="str">
        <v/>
      </c>
      <c r="D929" t="str">
        <v>failed</v>
      </c>
      <c r="E929">
        <v>37</v>
      </c>
    </row>
    <row r="930" spans="1:5" x14ac:dyDescent="0.3">
      <c r="A930" t="str">
        <v>successful</v>
      </c>
      <c r="B930">
        <v>3777</v>
      </c>
      <c r="D930" t="str">
        <v/>
      </c>
      <c r="E930" t="str">
        <v/>
      </c>
    </row>
    <row r="931" spans="1:5" x14ac:dyDescent="0.3">
      <c r="A931" t="str">
        <v>successful</v>
      </c>
      <c r="B931">
        <v>184</v>
      </c>
      <c r="D931" t="str">
        <v/>
      </c>
      <c r="E931" t="str">
        <v/>
      </c>
    </row>
    <row r="932" spans="1:5" x14ac:dyDescent="0.3">
      <c r="A932" t="str">
        <v>successful</v>
      </c>
      <c r="B932">
        <v>85</v>
      </c>
      <c r="D932" t="str">
        <v/>
      </c>
      <c r="E932" t="str">
        <v/>
      </c>
    </row>
    <row r="933" spans="1:5" x14ac:dyDescent="0.3">
      <c r="A933" t="str">
        <v/>
      </c>
      <c r="B933" t="str">
        <v/>
      </c>
      <c r="D933" t="str">
        <v>failed</v>
      </c>
      <c r="E933">
        <v>112</v>
      </c>
    </row>
    <row r="934" spans="1:5" x14ac:dyDescent="0.3">
      <c r="A934" t="str">
        <v>successful</v>
      </c>
      <c r="B934">
        <v>144</v>
      </c>
      <c r="D934" t="str">
        <v/>
      </c>
      <c r="E934" t="str">
        <v/>
      </c>
    </row>
    <row r="935" spans="1:5" x14ac:dyDescent="0.3">
      <c r="A935" t="str">
        <v>successful</v>
      </c>
      <c r="B935">
        <v>1902</v>
      </c>
      <c r="D935" t="str">
        <v/>
      </c>
      <c r="E935" t="str">
        <v/>
      </c>
    </row>
    <row r="936" spans="1:5" x14ac:dyDescent="0.3">
      <c r="A936" t="str">
        <v>successful</v>
      </c>
      <c r="B936">
        <v>105</v>
      </c>
      <c r="D936" t="str">
        <v/>
      </c>
      <c r="E936" t="str">
        <v/>
      </c>
    </row>
    <row r="937" spans="1:5" x14ac:dyDescent="0.3">
      <c r="A937" t="str">
        <v>successful</v>
      </c>
      <c r="B937">
        <v>132</v>
      </c>
      <c r="D937" t="str">
        <v/>
      </c>
      <c r="E937" t="str">
        <v/>
      </c>
    </row>
    <row r="938" spans="1:5" x14ac:dyDescent="0.3">
      <c r="A938" t="str">
        <v/>
      </c>
      <c r="B938" t="str">
        <v/>
      </c>
      <c r="D938" t="str">
        <v>failed</v>
      </c>
      <c r="E938">
        <v>21</v>
      </c>
    </row>
    <row r="939" spans="1:5" x14ac:dyDescent="0.3">
      <c r="A939" t="str">
        <v/>
      </c>
      <c r="B939" t="str">
        <v/>
      </c>
      <c r="D939" t="str">
        <v/>
      </c>
      <c r="E939" t="str">
        <v/>
      </c>
    </row>
    <row r="940" spans="1:5" x14ac:dyDescent="0.3">
      <c r="A940" t="str">
        <v>successful</v>
      </c>
      <c r="B940">
        <v>96</v>
      </c>
      <c r="D940" t="str">
        <v/>
      </c>
      <c r="E940" t="str">
        <v/>
      </c>
    </row>
    <row r="941" spans="1:5" x14ac:dyDescent="0.3">
      <c r="A941" t="str">
        <v/>
      </c>
      <c r="B941" t="str">
        <v/>
      </c>
      <c r="D941" t="str">
        <v>failed</v>
      </c>
      <c r="E941">
        <v>67</v>
      </c>
    </row>
    <row r="942" spans="1:5" x14ac:dyDescent="0.3">
      <c r="A942" t="str">
        <v/>
      </c>
      <c r="B942" t="str">
        <v/>
      </c>
      <c r="D942" t="str">
        <v/>
      </c>
      <c r="E942" t="str">
        <v/>
      </c>
    </row>
    <row r="943" spans="1:5" x14ac:dyDescent="0.3">
      <c r="A943" t="str">
        <v/>
      </c>
      <c r="B943" t="str">
        <v/>
      </c>
      <c r="D943" t="str">
        <v>failed</v>
      </c>
      <c r="E943">
        <v>78</v>
      </c>
    </row>
    <row r="944" spans="1:5" x14ac:dyDescent="0.3">
      <c r="A944" t="str">
        <v/>
      </c>
      <c r="B944" t="str">
        <v/>
      </c>
      <c r="D944" t="str">
        <v>failed</v>
      </c>
      <c r="E944">
        <v>67</v>
      </c>
    </row>
    <row r="945" spans="1:5" x14ac:dyDescent="0.3">
      <c r="A945" t="str">
        <v>successful</v>
      </c>
      <c r="B945">
        <v>114</v>
      </c>
      <c r="D945" t="str">
        <v/>
      </c>
      <c r="E945" t="str">
        <v/>
      </c>
    </row>
    <row r="946" spans="1:5" x14ac:dyDescent="0.3">
      <c r="A946" t="str">
        <v/>
      </c>
      <c r="B946" t="str">
        <v/>
      </c>
      <c r="D946" t="str">
        <v>failed</v>
      </c>
      <c r="E946">
        <v>263</v>
      </c>
    </row>
    <row r="947" spans="1:5" x14ac:dyDescent="0.3">
      <c r="A947" t="str">
        <v/>
      </c>
      <c r="B947" t="str">
        <v/>
      </c>
      <c r="D947" t="str">
        <v>failed</v>
      </c>
      <c r="E947">
        <v>1691</v>
      </c>
    </row>
    <row r="948" spans="1:5" x14ac:dyDescent="0.3">
      <c r="A948" t="str">
        <v/>
      </c>
      <c r="B948" t="str">
        <v/>
      </c>
      <c r="D948" t="str">
        <v>failed</v>
      </c>
      <c r="E948">
        <v>181</v>
      </c>
    </row>
    <row r="949" spans="1:5" x14ac:dyDescent="0.3">
      <c r="A949" t="str">
        <v/>
      </c>
      <c r="B949" t="str">
        <v/>
      </c>
      <c r="D949" t="str">
        <v>failed</v>
      </c>
      <c r="E949">
        <v>13</v>
      </c>
    </row>
    <row r="950" spans="1:5" x14ac:dyDescent="0.3">
      <c r="A950" t="str">
        <v/>
      </c>
      <c r="B950" t="str">
        <v/>
      </c>
      <c r="D950" t="str">
        <v/>
      </c>
      <c r="E950" t="str">
        <v/>
      </c>
    </row>
    <row r="951" spans="1:5" x14ac:dyDescent="0.3">
      <c r="A951" t="str">
        <v>successful</v>
      </c>
      <c r="B951">
        <v>203</v>
      </c>
      <c r="D951" t="str">
        <v/>
      </c>
      <c r="E951" t="str">
        <v/>
      </c>
    </row>
    <row r="952" spans="1:5" x14ac:dyDescent="0.3">
      <c r="A952" t="str">
        <v/>
      </c>
      <c r="B952" t="str">
        <v/>
      </c>
      <c r="D952" t="str">
        <v>failed</v>
      </c>
      <c r="E952">
        <v>1</v>
      </c>
    </row>
    <row r="953" spans="1:5" x14ac:dyDescent="0.3">
      <c r="A953" t="str">
        <v>successful</v>
      </c>
      <c r="B953">
        <v>1559</v>
      </c>
      <c r="D953" t="str">
        <v/>
      </c>
      <c r="E953" t="str">
        <v/>
      </c>
    </row>
    <row r="954" spans="1:5" x14ac:dyDescent="0.3">
      <c r="A954" t="str">
        <v/>
      </c>
      <c r="B954" t="str">
        <v/>
      </c>
      <c r="D954" t="str">
        <v/>
      </c>
      <c r="E954" t="str">
        <v/>
      </c>
    </row>
    <row r="955" spans="1:5" x14ac:dyDescent="0.3">
      <c r="A955" t="str">
        <v/>
      </c>
      <c r="B955" t="str">
        <v/>
      </c>
      <c r="D955" t="str">
        <v>failed</v>
      </c>
      <c r="E955">
        <v>21</v>
      </c>
    </row>
    <row r="956" spans="1:5" x14ac:dyDescent="0.3">
      <c r="A956" t="str">
        <v>successful</v>
      </c>
      <c r="B956">
        <v>1548</v>
      </c>
      <c r="D956" t="str">
        <v/>
      </c>
      <c r="E956" t="str">
        <v/>
      </c>
    </row>
    <row r="957" spans="1:5" x14ac:dyDescent="0.3">
      <c r="A957" t="str">
        <v>successful</v>
      </c>
      <c r="B957">
        <v>80</v>
      </c>
      <c r="D957" t="str">
        <v/>
      </c>
      <c r="E957" t="str">
        <v/>
      </c>
    </row>
    <row r="958" spans="1:5" x14ac:dyDescent="0.3">
      <c r="A958" t="str">
        <v/>
      </c>
      <c r="B958" t="str">
        <v/>
      </c>
      <c r="D958" t="str">
        <v>failed</v>
      </c>
      <c r="E958">
        <v>830</v>
      </c>
    </row>
    <row r="959" spans="1:5" x14ac:dyDescent="0.3">
      <c r="A959" t="str">
        <v>successful</v>
      </c>
      <c r="B959">
        <v>131</v>
      </c>
      <c r="D959" t="str">
        <v/>
      </c>
      <c r="E959" t="str">
        <v/>
      </c>
    </row>
    <row r="960" spans="1:5" x14ac:dyDescent="0.3">
      <c r="A960" t="str">
        <v>successful</v>
      </c>
      <c r="B960">
        <v>112</v>
      </c>
      <c r="D960" t="str">
        <v/>
      </c>
      <c r="E960" t="str">
        <v/>
      </c>
    </row>
    <row r="961" spans="1:5" x14ac:dyDescent="0.3">
      <c r="A961" t="str">
        <v/>
      </c>
      <c r="B961" t="str">
        <v/>
      </c>
      <c r="D961" t="str">
        <v>failed</v>
      </c>
      <c r="E961">
        <v>130</v>
      </c>
    </row>
    <row r="962" spans="1:5" x14ac:dyDescent="0.3">
      <c r="A962" t="str">
        <v/>
      </c>
      <c r="B962" t="str">
        <v/>
      </c>
      <c r="D962" t="str">
        <v>failed</v>
      </c>
      <c r="E962">
        <v>55</v>
      </c>
    </row>
    <row r="963" spans="1:5" x14ac:dyDescent="0.3">
      <c r="A963" t="str">
        <v>successful</v>
      </c>
      <c r="B963">
        <v>155</v>
      </c>
      <c r="D963" t="str">
        <v/>
      </c>
      <c r="E963" t="str">
        <v/>
      </c>
    </row>
    <row r="964" spans="1:5" x14ac:dyDescent="0.3">
      <c r="A964" t="str">
        <v>successful</v>
      </c>
      <c r="B964">
        <v>266</v>
      </c>
      <c r="D964" t="str">
        <v/>
      </c>
      <c r="E964" t="str">
        <v/>
      </c>
    </row>
    <row r="965" spans="1:5" x14ac:dyDescent="0.3">
      <c r="A965" t="str">
        <v/>
      </c>
      <c r="B965" t="str">
        <v/>
      </c>
      <c r="D965" t="str">
        <v>failed</v>
      </c>
      <c r="E965">
        <v>114</v>
      </c>
    </row>
    <row r="966" spans="1:5" x14ac:dyDescent="0.3">
      <c r="A966" t="str">
        <v>successful</v>
      </c>
      <c r="B966">
        <v>155</v>
      </c>
      <c r="D966" t="str">
        <v/>
      </c>
      <c r="E966" t="str">
        <v/>
      </c>
    </row>
    <row r="967" spans="1:5" x14ac:dyDescent="0.3">
      <c r="A967" t="str">
        <v>successful</v>
      </c>
      <c r="B967">
        <v>207</v>
      </c>
      <c r="D967" t="str">
        <v/>
      </c>
      <c r="E967" t="str">
        <v/>
      </c>
    </row>
    <row r="968" spans="1:5" x14ac:dyDescent="0.3">
      <c r="A968" t="str">
        <v>successful</v>
      </c>
      <c r="B968">
        <v>245</v>
      </c>
      <c r="D968" t="str">
        <v/>
      </c>
      <c r="E968" t="str">
        <v/>
      </c>
    </row>
    <row r="969" spans="1:5" x14ac:dyDescent="0.3">
      <c r="A969" t="str">
        <v>successful</v>
      </c>
      <c r="B969">
        <v>1573</v>
      </c>
      <c r="D969" t="str">
        <v/>
      </c>
      <c r="E969" t="str">
        <v/>
      </c>
    </row>
    <row r="970" spans="1:5" x14ac:dyDescent="0.3">
      <c r="A970" t="str">
        <v>successful</v>
      </c>
      <c r="B970">
        <v>114</v>
      </c>
      <c r="D970" t="str">
        <v/>
      </c>
      <c r="E970" t="str">
        <v/>
      </c>
    </row>
    <row r="971" spans="1:5" x14ac:dyDescent="0.3">
      <c r="A971" t="str">
        <v>successful</v>
      </c>
      <c r="B971">
        <v>93</v>
      </c>
      <c r="D971" t="str">
        <v/>
      </c>
      <c r="E971" t="str">
        <v/>
      </c>
    </row>
    <row r="972" spans="1:5" x14ac:dyDescent="0.3">
      <c r="A972" t="str">
        <v/>
      </c>
      <c r="B972" t="str">
        <v/>
      </c>
      <c r="D972" t="str">
        <v>failed</v>
      </c>
      <c r="E972">
        <v>594</v>
      </c>
    </row>
    <row r="973" spans="1:5" x14ac:dyDescent="0.3">
      <c r="A973" t="str">
        <v/>
      </c>
      <c r="B973" t="str">
        <v/>
      </c>
      <c r="D973" t="str">
        <v>failed</v>
      </c>
      <c r="E973">
        <v>24</v>
      </c>
    </row>
    <row r="974" spans="1:5" x14ac:dyDescent="0.3">
      <c r="A974" t="str">
        <v>successful</v>
      </c>
      <c r="B974">
        <v>1681</v>
      </c>
      <c r="D974" t="str">
        <v/>
      </c>
      <c r="E974" t="str">
        <v/>
      </c>
    </row>
    <row r="975" spans="1:5" x14ac:dyDescent="0.3">
      <c r="A975" t="str">
        <v/>
      </c>
      <c r="B975" t="str">
        <v/>
      </c>
      <c r="D975" t="str">
        <v>failed</v>
      </c>
      <c r="E975">
        <v>252</v>
      </c>
    </row>
    <row r="976" spans="1:5" x14ac:dyDescent="0.3">
      <c r="A976" t="str">
        <v>successful</v>
      </c>
      <c r="B976">
        <v>32</v>
      </c>
      <c r="D976" t="str">
        <v/>
      </c>
      <c r="E976" t="str">
        <v/>
      </c>
    </row>
    <row r="977" spans="1:5" x14ac:dyDescent="0.3">
      <c r="A977" t="str">
        <v>successful</v>
      </c>
      <c r="B977">
        <v>135</v>
      </c>
      <c r="D977" t="str">
        <v/>
      </c>
      <c r="E977" t="str">
        <v/>
      </c>
    </row>
    <row r="978" spans="1:5" x14ac:dyDescent="0.3">
      <c r="A978" t="str">
        <v>successful</v>
      </c>
      <c r="B978">
        <v>140</v>
      </c>
      <c r="D978" t="str">
        <v/>
      </c>
      <c r="E978" t="str">
        <v/>
      </c>
    </row>
    <row r="979" spans="1:5" x14ac:dyDescent="0.3">
      <c r="A979" t="str">
        <v/>
      </c>
      <c r="B979" t="str">
        <v/>
      </c>
      <c r="D979" t="str">
        <v>failed</v>
      </c>
      <c r="E979">
        <v>67</v>
      </c>
    </row>
    <row r="980" spans="1:5" x14ac:dyDescent="0.3">
      <c r="A980" t="str">
        <v>successful</v>
      </c>
      <c r="B980">
        <v>92</v>
      </c>
      <c r="D980" t="str">
        <v/>
      </c>
      <c r="E980" t="str">
        <v/>
      </c>
    </row>
    <row r="981" spans="1:5" x14ac:dyDescent="0.3">
      <c r="A981" t="str">
        <v>successful</v>
      </c>
      <c r="B981">
        <v>1015</v>
      </c>
      <c r="D981" t="str">
        <v/>
      </c>
      <c r="E981" t="str">
        <v/>
      </c>
    </row>
    <row r="982" spans="1:5" x14ac:dyDescent="0.3">
      <c r="A982" t="str">
        <v/>
      </c>
      <c r="B982" t="str">
        <v/>
      </c>
      <c r="D982" t="str">
        <v>failed</v>
      </c>
      <c r="E982">
        <v>742</v>
      </c>
    </row>
    <row r="983" spans="1:5" x14ac:dyDescent="0.3">
      <c r="A983" t="str">
        <v>successful</v>
      </c>
      <c r="B983">
        <v>323</v>
      </c>
      <c r="D983" t="str">
        <v/>
      </c>
      <c r="E983" t="str">
        <v/>
      </c>
    </row>
    <row r="984" spans="1:5" x14ac:dyDescent="0.3">
      <c r="A984" t="str">
        <v/>
      </c>
      <c r="B984" t="str">
        <v/>
      </c>
      <c r="D984" t="str">
        <v>failed</v>
      </c>
      <c r="E984">
        <v>75</v>
      </c>
    </row>
    <row r="985" spans="1:5" x14ac:dyDescent="0.3">
      <c r="A985" t="str">
        <v>successful</v>
      </c>
      <c r="B985">
        <v>2326</v>
      </c>
      <c r="D985" t="str">
        <v/>
      </c>
      <c r="E985" t="str">
        <v/>
      </c>
    </row>
    <row r="986" spans="1:5" x14ac:dyDescent="0.3">
      <c r="A986" t="str">
        <v>successful</v>
      </c>
      <c r="B986">
        <v>381</v>
      </c>
      <c r="D986" t="str">
        <v/>
      </c>
      <c r="E986" t="str">
        <v/>
      </c>
    </row>
    <row r="987" spans="1:5" x14ac:dyDescent="0.3">
      <c r="A987" t="str">
        <v/>
      </c>
      <c r="B987" t="str">
        <v/>
      </c>
      <c r="D987" t="str">
        <v>failed</v>
      </c>
      <c r="E987">
        <v>4405</v>
      </c>
    </row>
    <row r="988" spans="1:5" x14ac:dyDescent="0.3">
      <c r="A988" t="str">
        <v/>
      </c>
      <c r="B988" t="str">
        <v/>
      </c>
      <c r="D988" t="str">
        <v>failed</v>
      </c>
      <c r="E988">
        <v>92</v>
      </c>
    </row>
    <row r="989" spans="1:5" x14ac:dyDescent="0.3">
      <c r="A989" t="str">
        <v>successful</v>
      </c>
      <c r="B989">
        <v>480</v>
      </c>
      <c r="D989" t="str">
        <v/>
      </c>
      <c r="E989" t="str">
        <v/>
      </c>
    </row>
    <row r="990" spans="1:5" x14ac:dyDescent="0.3">
      <c r="A990" t="str">
        <v/>
      </c>
      <c r="B990" t="str">
        <v/>
      </c>
      <c r="D990" t="str">
        <v>failed</v>
      </c>
      <c r="E990">
        <v>64</v>
      </c>
    </row>
    <row r="991" spans="1:5" x14ac:dyDescent="0.3">
      <c r="A991" t="str">
        <v>successful</v>
      </c>
      <c r="B991">
        <v>226</v>
      </c>
      <c r="D991" t="str">
        <v/>
      </c>
      <c r="E991" t="str">
        <v/>
      </c>
    </row>
    <row r="992" spans="1:5" x14ac:dyDescent="0.3">
      <c r="A992" t="str">
        <v/>
      </c>
      <c r="B992" t="str">
        <v/>
      </c>
      <c r="D992" t="str">
        <v>failed</v>
      </c>
      <c r="E992">
        <v>64</v>
      </c>
    </row>
    <row r="993" spans="1:5" x14ac:dyDescent="0.3">
      <c r="A993" t="str">
        <v>successful</v>
      </c>
      <c r="B993">
        <v>241</v>
      </c>
      <c r="D993" t="str">
        <v/>
      </c>
      <c r="E993" t="str">
        <v/>
      </c>
    </row>
    <row r="994" spans="1:5" x14ac:dyDescent="0.3">
      <c r="A994" t="str">
        <v>successful</v>
      </c>
      <c r="B994">
        <v>132</v>
      </c>
      <c r="D994" t="str">
        <v/>
      </c>
      <c r="E994" t="str">
        <v/>
      </c>
    </row>
    <row r="995" spans="1:5" x14ac:dyDescent="0.3">
      <c r="A995" t="str">
        <v/>
      </c>
      <c r="B995" t="str">
        <v/>
      </c>
      <c r="D995" t="str">
        <v/>
      </c>
      <c r="E995" t="str">
        <v/>
      </c>
    </row>
    <row r="996" spans="1:5" x14ac:dyDescent="0.3">
      <c r="A996" t="str">
        <v/>
      </c>
      <c r="B996" t="str">
        <v/>
      </c>
      <c r="D996" t="str">
        <v>failed</v>
      </c>
      <c r="E996">
        <v>842</v>
      </c>
    </row>
    <row r="997" spans="1:5" x14ac:dyDescent="0.3">
      <c r="A997" t="str">
        <v>successful</v>
      </c>
      <c r="B997">
        <v>2043</v>
      </c>
      <c r="D997" t="str">
        <v/>
      </c>
      <c r="E997" t="str">
        <v/>
      </c>
    </row>
    <row r="998" spans="1:5" x14ac:dyDescent="0.3">
      <c r="A998" t="str">
        <v/>
      </c>
      <c r="B998" t="str">
        <v/>
      </c>
      <c r="D998" t="str">
        <v>failed</v>
      </c>
      <c r="E998">
        <v>112</v>
      </c>
    </row>
    <row r="999" spans="1:5" x14ac:dyDescent="0.3">
      <c r="A999" t="str">
        <v/>
      </c>
      <c r="B999" t="str">
        <v/>
      </c>
      <c r="D999" t="str">
        <v/>
      </c>
      <c r="E999" t="str">
        <v/>
      </c>
    </row>
    <row r="1000" spans="1:5" x14ac:dyDescent="0.3">
      <c r="A1000" t="str">
        <v/>
      </c>
      <c r="B1000" t="str">
        <v/>
      </c>
      <c r="D1000" t="str">
        <v>failed</v>
      </c>
      <c r="E1000">
        <v>374</v>
      </c>
    </row>
    <row r="1001" spans="1:5" x14ac:dyDescent="0.3">
      <c r="A1001" t="str">
        <v/>
      </c>
      <c r="B1001" t="str">
        <v/>
      </c>
      <c r="D1001" t="str">
        <v/>
      </c>
      <c r="E1001" t="str">
        <v/>
      </c>
    </row>
  </sheetData>
  <conditionalFormatting sqref="A2">
    <cfRule type="cellIs" dxfId="2" priority="3" operator="equal">
      <formula>" successful"</formula>
    </cfRule>
  </conditionalFormatting>
  <conditionalFormatting sqref="A2:A1001">
    <cfRule type="cellIs" dxfId="1" priority="2" operator="equal">
      <formula>"successful"</formula>
    </cfRule>
  </conditionalFormatting>
  <conditionalFormatting sqref="D2:D1001">
    <cfRule type="cellIs" dxfId="0" priority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Faisal, Adam</cp:lastModifiedBy>
  <dcterms:created xsi:type="dcterms:W3CDTF">2021-09-29T18:52:28Z</dcterms:created>
  <dcterms:modified xsi:type="dcterms:W3CDTF">2024-01-08T22:42:44Z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c48bf4-9a33-46e4-9146-5da3b30b343b_Enabled">
    <vt:lpwstr>true</vt:lpwstr>
  </property>
  <property fmtid="{D5CDD505-2E9C-101B-9397-08002B2CF9AE}" pid="3" name="MSIP_Label_6dc48bf4-9a33-46e4-9146-5da3b30b343b_SetDate">
    <vt:lpwstr>2024-01-03T23:48:17Z</vt:lpwstr>
  </property>
  <property fmtid="{D5CDD505-2E9C-101B-9397-08002B2CF9AE}" pid="4" name="MSIP_Label_6dc48bf4-9a33-46e4-9146-5da3b30b343b_Method">
    <vt:lpwstr>Standard</vt:lpwstr>
  </property>
  <property fmtid="{D5CDD505-2E9C-101B-9397-08002B2CF9AE}" pid="5" name="MSIP_Label_6dc48bf4-9a33-46e4-9146-5da3b30b343b_Name">
    <vt:lpwstr>Non-BHP</vt:lpwstr>
  </property>
  <property fmtid="{D5CDD505-2E9C-101B-9397-08002B2CF9AE}" pid="6" name="MSIP_Label_6dc48bf4-9a33-46e4-9146-5da3b30b343b_SiteId">
    <vt:lpwstr>4f6e1565-c2c7-43cb-8a4c-0981d022ce20</vt:lpwstr>
  </property>
  <property fmtid="{D5CDD505-2E9C-101B-9397-08002B2CF9AE}" pid="7" name="MSIP_Label_6dc48bf4-9a33-46e4-9146-5da3b30b343b_ActionId">
    <vt:lpwstr>530a575f-33ad-4357-84f7-b5893067765b</vt:lpwstr>
  </property>
  <property fmtid="{D5CDD505-2E9C-101B-9397-08002B2CF9AE}" pid="8" name="MSIP_Label_6dc48bf4-9a33-46e4-9146-5da3b30b343b_ContentBits">
    <vt:lpwstr>0</vt:lpwstr>
  </property>
</Properties>
</file>