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h\Downloads\"/>
    </mc:Choice>
  </mc:AlternateContent>
  <xr:revisionPtr revIDLastSave="0" documentId="13_ncr:1_{C51E34C8-BD3D-4840-BA7E-07FC71636322}" xr6:coauthVersionLast="47" xr6:coauthVersionMax="47" xr10:uidLastSave="{00000000-0000-0000-0000-000000000000}"/>
  <bookViews>
    <workbookView xWindow="-120" yWindow="-120" windowWidth="29040" windowHeight="15840" xr2:uid="{54B6F7B1-D3C5-4C67-9DED-C422E484A2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J8" i="1" l="1"/>
  <c r="G36" i="1"/>
  <c r="J36" i="1" s="1"/>
  <c r="G35" i="1"/>
  <c r="J35" i="1" s="1"/>
  <c r="F35" i="1"/>
  <c r="G34" i="1"/>
  <c r="J34" i="1" s="1"/>
  <c r="F34" i="1"/>
  <c r="G33" i="1"/>
  <c r="J33" i="1" s="1"/>
  <c r="G32" i="1"/>
  <c r="J32" i="1" s="1"/>
  <c r="J31" i="1"/>
  <c r="G30" i="1"/>
  <c r="J30" i="1" s="1"/>
  <c r="F30" i="1"/>
  <c r="G29" i="1"/>
  <c r="J29" i="1" s="1"/>
  <c r="G28" i="1"/>
  <c r="J28" i="1" s="1"/>
  <c r="F28" i="1"/>
  <c r="G27" i="1"/>
  <c r="J27" i="1" s="1"/>
  <c r="G26" i="1"/>
  <c r="J26" i="1" s="1"/>
  <c r="G25" i="1"/>
  <c r="J25" i="1" s="1"/>
  <c r="G24" i="1"/>
  <c r="J24" i="1" s="1"/>
  <c r="G23" i="1"/>
  <c r="J23" i="1" s="1"/>
  <c r="G22" i="1"/>
  <c r="J22" i="1" s="1"/>
  <c r="F22" i="1"/>
  <c r="G21" i="1"/>
  <c r="J21" i="1" s="1"/>
  <c r="G20" i="1"/>
  <c r="J20" i="1" s="1"/>
  <c r="G19" i="1"/>
  <c r="J19" i="1" s="1"/>
  <c r="F19" i="1"/>
  <c r="G18" i="1"/>
  <c r="J18" i="1" s="1"/>
  <c r="G17" i="1"/>
  <c r="J17" i="1" s="1"/>
  <c r="G16" i="1"/>
  <c r="J16" i="1" s="1"/>
  <c r="F16" i="1"/>
  <c r="G15" i="1"/>
  <c r="J15" i="1" s="1"/>
  <c r="F15" i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F8" i="1"/>
  <c r="G7" i="1"/>
  <c r="J7" i="1" s="1"/>
  <c r="F7" i="1"/>
  <c r="G6" i="1"/>
  <c r="J6" i="1" s="1"/>
  <c r="G5" i="1"/>
  <c r="J5" i="1" s="1"/>
  <c r="G4" i="1"/>
  <c r="J4" i="1" s="1"/>
  <c r="G3" i="1"/>
  <c r="J3" i="1" s="1"/>
  <c r="G2" i="1"/>
  <c r="J2" i="1" s="1"/>
</calcChain>
</file>

<file path=xl/sharedStrings.xml><?xml version="1.0" encoding="utf-8"?>
<sst xmlns="http://schemas.openxmlformats.org/spreadsheetml/2006/main" count="172" uniqueCount="108">
  <si>
    <t>MpixMatte_Small</t>
  </si>
  <si>
    <t>Veritiv</t>
  </si>
  <si>
    <t>12x18</t>
  </si>
  <si>
    <t>MpixCover12x18</t>
  </si>
  <si>
    <t>MpixMatte_Large</t>
  </si>
  <si>
    <t>20003964-4001</t>
  </si>
  <si>
    <t>13x19</t>
  </si>
  <si>
    <t>MpixMatte_Mega</t>
  </si>
  <si>
    <t>20003968-4001</t>
  </si>
  <si>
    <t>13x26</t>
  </si>
  <si>
    <t>CoverMatte_Super</t>
  </si>
  <si>
    <t>28x40</t>
  </si>
  <si>
    <t>20x26</t>
  </si>
  <si>
    <t xml:space="preserve">MpixPearl_Large </t>
  </si>
  <si>
    <t>GPA</t>
  </si>
  <si>
    <t>A8140SW-F</t>
  </si>
  <si>
    <t>MpixLinen_Large</t>
  </si>
  <si>
    <t>MpixPearl_Small</t>
  </si>
  <si>
    <t>HPP80TCST</t>
  </si>
  <si>
    <t>MpixLinen_Small</t>
  </si>
  <si>
    <t>Neenah</t>
  </si>
  <si>
    <t>01779</t>
  </si>
  <si>
    <t>80# Classic Linen Digital Text</t>
  </si>
  <si>
    <t>PDF1302840CST</t>
  </si>
  <si>
    <t>HPP2302840CST</t>
  </si>
  <si>
    <t>HPD601426SSVC</t>
  </si>
  <si>
    <t>HPD601432SSVC</t>
  </si>
  <si>
    <t>PDCP100MTP</t>
  </si>
  <si>
    <t>100# White Satin Text</t>
  </si>
  <si>
    <t>HPF130UCLS</t>
  </si>
  <si>
    <t>PDF1302840UCLT</t>
  </si>
  <si>
    <t>HPF90UCWLF</t>
  </si>
  <si>
    <t>HPP130MPIS</t>
  </si>
  <si>
    <t>HPPP130MPIS</t>
  </si>
  <si>
    <t>HPU130SSVC</t>
  </si>
  <si>
    <t>HPUP130SSVC</t>
  </si>
  <si>
    <t>130# Sandshell Vellum Cover</t>
  </si>
  <si>
    <t>HPGG130UC</t>
  </si>
  <si>
    <t>NE01782</t>
  </si>
  <si>
    <t>PDUP80UCE</t>
  </si>
  <si>
    <t>PDU801326UCE</t>
  </si>
  <si>
    <t>HPU100UTES</t>
  </si>
  <si>
    <t>CoverMatte_Mega+Large</t>
  </si>
  <si>
    <t>MpixMatte_ParentSheet</t>
  </si>
  <si>
    <t>SigMatte_Large</t>
  </si>
  <si>
    <t>SigMatte_Mega</t>
  </si>
  <si>
    <t>Linen_26x40</t>
  </si>
  <si>
    <t>Pearl_28x40</t>
  </si>
  <si>
    <t>ThinPearl_28x40</t>
  </si>
  <si>
    <t>Matte_18x12</t>
  </si>
  <si>
    <t>Semiglosss_18x12</t>
  </si>
  <si>
    <t>ClassicFelt_14x26</t>
  </si>
  <si>
    <t>ClassicFelt_14x32</t>
  </si>
  <si>
    <t>Flexbind_Matte</t>
  </si>
  <si>
    <t>Flexbind_Pearl</t>
  </si>
  <si>
    <t>Cleaner_Sheets</t>
  </si>
  <si>
    <t>Linen_18x12</t>
  </si>
  <si>
    <t>Linen_19x13</t>
  </si>
  <si>
    <t>ThinLinen_18x12</t>
  </si>
  <si>
    <t>Pearl_18x12</t>
  </si>
  <si>
    <t>Pearl_19x13</t>
  </si>
  <si>
    <t>Cotton_Large</t>
  </si>
  <si>
    <t>Calibration_Sheets</t>
  </si>
  <si>
    <t>ClassicFelt_18x12</t>
  </si>
  <si>
    <t>ClassicFelt_19x13</t>
  </si>
  <si>
    <t>Recycled_19x13</t>
  </si>
  <si>
    <t>Smooth_Small</t>
  </si>
  <si>
    <t>Smooth_Large</t>
  </si>
  <si>
    <t>Midland Paper</t>
  </si>
  <si>
    <t>Mazina</t>
  </si>
  <si>
    <t>130# Crystal White Pearl Cover</t>
  </si>
  <si>
    <t>90# Crystal White Pearl Cover</t>
  </si>
  <si>
    <t>100# White Uncoated Text</t>
  </si>
  <si>
    <t>100# Sterling Premium Digital 94 BRT</t>
  </si>
  <si>
    <t>60# Sandshell Cover</t>
  </si>
  <si>
    <t>120# Matte Flexbind Cover</t>
  </si>
  <si>
    <t>107# Pearl Flexbind Cover</t>
  </si>
  <si>
    <t>130# Linen Cover</t>
  </si>
  <si>
    <t>90# Linen Cover</t>
  </si>
  <si>
    <t>118# Strathmore Pure Cotton Ultimate White</t>
  </si>
  <si>
    <t>100# ProDigital Star Gloss Text</t>
  </si>
  <si>
    <t>130# Treated Sandshell Cover</t>
  </si>
  <si>
    <t>130# Uncoated 100% Recycled</t>
  </si>
  <si>
    <t>130# White Gloss Finish Blazer Digital Cover</t>
  </si>
  <si>
    <t>130# White Gloss Finish ProDigital Star Cover</t>
  </si>
  <si>
    <t>100# Accent Smooth Opaque Digital Text</t>
  </si>
  <si>
    <t>100# Accent Smooth Opaque Digital Cover</t>
  </si>
  <si>
    <t>80# Accent Smooth Opaque Digital Cover</t>
  </si>
  <si>
    <t>81# Aspire Petallics Snow Willow Text</t>
  </si>
  <si>
    <t>80# Neenah Digital Linen Finish Solar White</t>
  </si>
  <si>
    <t>80# Crystal White Pearl Text</t>
  </si>
  <si>
    <t>80# White Uncoated Cover</t>
  </si>
  <si>
    <t>100# Neenah Digital Linen Finish Solar White</t>
  </si>
  <si>
    <t>26x13</t>
  </si>
  <si>
    <t>26x40</t>
  </si>
  <si>
    <t>14x26</t>
  </si>
  <si>
    <t>14x32</t>
  </si>
  <si>
    <t>13x13.375</t>
  </si>
  <si>
    <t>productName</t>
  </si>
  <si>
    <t>productID</t>
  </si>
  <si>
    <t>productDescription</t>
  </si>
  <si>
    <t>productSize</t>
  </si>
  <si>
    <t>vendor</t>
  </si>
  <si>
    <t>qtyReceived</t>
  </si>
  <si>
    <t>qtyWarehouse</t>
  </si>
  <si>
    <t>qtyProduction</t>
  </si>
  <si>
    <t>qtyOrder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</si>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</sst>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theme="1"/>
      <name val="Calibri"/>
      <family val="2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Border="0" applyProtection="0"/>
  </cellStyleXfs>
  <cellXfs count="25">
    <xf numFmtId="0" fontId="0" fillId="0" borderId="0" xfId="0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4" fillId="0" borderId="0" xfId="2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0" fontId="6" fillId="0" borderId="0" xfId="2" applyFont="1" applyFill="1" applyBorder="1" applyAlignment="1">
      <alignment horizontal="center" vertical="center"/>
    </xf>
    <xf numFmtId="3" fontId="4" fillId="0" borderId="0" xfId="2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6" fillId="0" borderId="0" xfId="2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</cellXfs>
  <cellStyles count="3">
    <cellStyle name="Comma" xfId="1" builtinId="3"/>
    <cellStyle name="Excel Built-in Normal" xfId="2" xr:uid="{54A25F5F-36D1-46CE-A655-2879A2F0426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A43A-79BC-48E7-A206-2213D62AA194}">
  <dimension ref="A1:K38"/>
  <sheetViews>
    <sheetView tabSelected="1" topLeftCell="B1" zoomScale="75" zoomScaleNormal="75" workbookViewId="0">
      <selection activeCell="J2" sqref="J2"/>
    </sheetView>
  </sheetViews>
  <sheetFormatPr defaultRowHeight="15" x14ac:dyDescent="0.25"/>
  <cols>
    <col min="1" max="1" width="33.42578125" customWidth="1"/>
    <col min="2" max="2" width="48.28515625" customWidth="1"/>
    <col min="3" max="3" width="95.85546875" style="17" customWidth="1"/>
    <col min="4" max="4" width="20.7109375" customWidth="1"/>
    <col min="5" max="5" width="32.42578125" customWidth="1"/>
    <col min="6" max="6" width="20.7109375" customWidth="1"/>
    <col min="7" max="7" width="33.42578125" customWidth="1"/>
    <col min="8" max="8" width="38" customWidth="1"/>
    <col min="9" max="10" width="20.7109375" customWidth="1"/>
  </cols>
  <sheetData>
    <row r="1" spans="1:11" ht="18.75" x14ac:dyDescent="0.25">
      <c r="A1" s="3" t="s">
        <v>98</v>
      </c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11" t="s">
        <v>104</v>
      </c>
      <c r="H1" s="3" t="s">
        <v>105</v>
      </c>
      <c r="I1" s="11" t="s">
        <v>106</v>
      </c>
      <c r="J1" s="3" t="s">
        <v>107</v>
      </c>
      <c r="K1" s="1"/>
    </row>
    <row r="2" spans="1:11" ht="18.75" x14ac:dyDescent="0.3">
      <c r="A2" s="3" t="s">
        <v>66</v>
      </c>
      <c r="B2" s="2">
        <v>10001900</v>
      </c>
      <c r="C2" s="3" t="s">
        <v>83</v>
      </c>
      <c r="D2" s="3" t="s">
        <v>2</v>
      </c>
      <c r="E2" s="3" t="s">
        <v>68</v>
      </c>
      <c r="F2" s="18"/>
      <c r="G2" s="19">
        <f>4000-1200</f>
        <v>2800</v>
      </c>
      <c r="H2" s="18">
        <v>850</v>
      </c>
      <c r="I2" s="18"/>
      <c r="J2" s="18">
        <f>SUM(H2+G2)</f>
        <v>3650</v>
      </c>
      <c r="K2" s="1"/>
    </row>
    <row r="3" spans="1:11" ht="18.75" x14ac:dyDescent="0.3">
      <c r="A3" s="3" t="s">
        <v>67</v>
      </c>
      <c r="B3" s="2">
        <v>10047817</v>
      </c>
      <c r="C3" s="3" t="s">
        <v>84</v>
      </c>
      <c r="D3" s="4" t="s">
        <v>6</v>
      </c>
      <c r="E3" s="3" t="s">
        <v>68</v>
      </c>
      <c r="F3" s="18"/>
      <c r="G3" s="19">
        <f>10000-500-(6*125)-(6*125)</f>
        <v>8000</v>
      </c>
      <c r="H3" s="18">
        <v>1000</v>
      </c>
      <c r="I3" s="18"/>
      <c r="J3" s="18">
        <f t="shared" ref="J3:J36" si="0">SUM(H3+G3)</f>
        <v>9000</v>
      </c>
      <c r="K3" s="1"/>
    </row>
    <row r="4" spans="1:11" ht="18.75" x14ac:dyDescent="0.3">
      <c r="A4" s="3" t="s">
        <v>0</v>
      </c>
      <c r="B4" s="2">
        <v>10724356</v>
      </c>
      <c r="C4" s="3" t="s">
        <v>85</v>
      </c>
      <c r="D4" s="3" t="s">
        <v>2</v>
      </c>
      <c r="E4" s="3" t="s">
        <v>1</v>
      </c>
      <c r="F4" s="18"/>
      <c r="G4" s="19">
        <f>120000-40000+49000-40000+31000+90000-40000+21250-40000</f>
        <v>151250</v>
      </c>
      <c r="H4" s="18">
        <v>22313</v>
      </c>
      <c r="I4" s="18"/>
      <c r="J4" s="18">
        <f t="shared" si="0"/>
        <v>173563</v>
      </c>
      <c r="K4" s="1"/>
    </row>
    <row r="5" spans="1:11" ht="18.75" x14ac:dyDescent="0.3">
      <c r="A5" s="3" t="s">
        <v>3</v>
      </c>
      <c r="B5" s="2">
        <v>10724389</v>
      </c>
      <c r="C5" s="3" t="s">
        <v>86</v>
      </c>
      <c r="D5" s="3" t="s">
        <v>2</v>
      </c>
      <c r="E5" s="3" t="s">
        <v>1</v>
      </c>
      <c r="F5" s="18"/>
      <c r="G5" s="19">
        <f>0</f>
        <v>0</v>
      </c>
      <c r="H5" s="18">
        <v>0</v>
      </c>
      <c r="I5" s="18"/>
      <c r="J5" s="18">
        <f t="shared" si="0"/>
        <v>0</v>
      </c>
      <c r="K5" s="1"/>
    </row>
    <row r="6" spans="1:11" ht="18.75" x14ac:dyDescent="0.3">
      <c r="A6" s="3" t="s">
        <v>4</v>
      </c>
      <c r="B6" s="2" t="s">
        <v>5</v>
      </c>
      <c r="C6" s="3" t="s">
        <v>85</v>
      </c>
      <c r="D6" s="4" t="s">
        <v>6</v>
      </c>
      <c r="E6" s="3" t="s">
        <v>1</v>
      </c>
      <c r="F6" s="18"/>
      <c r="G6" s="19">
        <f>(17*16800)-16800</f>
        <v>268800</v>
      </c>
      <c r="H6" s="18">
        <v>13010</v>
      </c>
      <c r="I6" s="18"/>
      <c r="J6" s="18">
        <f t="shared" si="0"/>
        <v>281810</v>
      </c>
      <c r="K6" s="1"/>
    </row>
    <row r="7" spans="1:11" ht="18.75" x14ac:dyDescent="0.3">
      <c r="A7" s="3" t="s">
        <v>7</v>
      </c>
      <c r="B7" s="2" t="s">
        <v>8</v>
      </c>
      <c r="C7" s="3" t="s">
        <v>85</v>
      </c>
      <c r="D7" s="3" t="s">
        <v>93</v>
      </c>
      <c r="E7" s="3" t="s">
        <v>1</v>
      </c>
      <c r="F7" s="18">
        <f>100800</f>
        <v>100800</v>
      </c>
      <c r="G7" s="19">
        <f>201600-12600</f>
        <v>189000</v>
      </c>
      <c r="H7" s="18">
        <v>12128</v>
      </c>
      <c r="I7" s="18"/>
      <c r="J7" s="18">
        <f t="shared" si="0"/>
        <v>201128</v>
      </c>
      <c r="K7" s="1"/>
    </row>
    <row r="8" spans="1:11" ht="18.75" x14ac:dyDescent="0.3">
      <c r="A8" s="3" t="s">
        <v>10</v>
      </c>
      <c r="B8" s="2">
        <v>10728510</v>
      </c>
      <c r="C8" s="3" t="s">
        <v>87</v>
      </c>
      <c r="D8" s="3" t="s">
        <v>11</v>
      </c>
      <c r="E8" s="3" t="s">
        <v>1</v>
      </c>
      <c r="F8" s="18">
        <f>7600</f>
        <v>7600</v>
      </c>
      <c r="G8" s="19">
        <f>(11*400)+7600-400-400-400-800</f>
        <v>10000</v>
      </c>
      <c r="H8" s="18">
        <v>1290</v>
      </c>
      <c r="I8" s="18"/>
      <c r="J8" s="18">
        <f t="shared" si="0"/>
        <v>11290</v>
      </c>
      <c r="K8" s="1"/>
    </row>
    <row r="9" spans="1:11" ht="18.75" x14ac:dyDescent="0.3">
      <c r="A9" s="3" t="s">
        <v>42</v>
      </c>
      <c r="B9" s="2">
        <v>10728512</v>
      </c>
      <c r="C9" s="3" t="s">
        <v>86</v>
      </c>
      <c r="D9" s="3" t="s">
        <v>12</v>
      </c>
      <c r="E9" s="3" t="s">
        <v>1</v>
      </c>
      <c r="F9" s="18"/>
      <c r="G9" s="18">
        <f>(4*11200)+36000-11200-3400</f>
        <v>66200</v>
      </c>
      <c r="H9" s="18">
        <v>3700</v>
      </c>
      <c r="I9" s="18"/>
      <c r="J9" s="18">
        <f t="shared" si="0"/>
        <v>69900</v>
      </c>
      <c r="K9" s="1"/>
    </row>
    <row r="10" spans="1:11" ht="18.75" x14ac:dyDescent="0.3">
      <c r="A10" s="3" t="s">
        <v>43</v>
      </c>
      <c r="B10" s="2">
        <v>10738504</v>
      </c>
      <c r="C10" s="3" t="s">
        <v>85</v>
      </c>
      <c r="D10" s="3" t="s">
        <v>11</v>
      </c>
      <c r="E10" s="3" t="s">
        <v>1</v>
      </c>
      <c r="F10" s="18"/>
      <c r="G10" s="18">
        <f>8400+4800-2400</f>
        <v>10800</v>
      </c>
      <c r="H10" s="18">
        <v>0</v>
      </c>
      <c r="I10" s="18"/>
      <c r="J10" s="18">
        <f t="shared" si="0"/>
        <v>10800</v>
      </c>
      <c r="K10" s="1"/>
    </row>
    <row r="11" spans="1:11" ht="18.75" x14ac:dyDescent="0.3">
      <c r="A11" s="3" t="s">
        <v>13</v>
      </c>
      <c r="B11" s="2" t="s">
        <v>15</v>
      </c>
      <c r="C11" s="3" t="s">
        <v>88</v>
      </c>
      <c r="D11" s="3" t="s">
        <v>11</v>
      </c>
      <c r="E11" s="3" t="s">
        <v>14</v>
      </c>
      <c r="F11" s="18"/>
      <c r="G11" s="18">
        <f>3000-750</f>
        <v>2250</v>
      </c>
      <c r="H11" s="18">
        <v>543</v>
      </c>
      <c r="I11" s="18"/>
      <c r="J11" s="18">
        <f t="shared" si="0"/>
        <v>2793</v>
      </c>
      <c r="K11" s="1"/>
    </row>
    <row r="12" spans="1:11" ht="18.75" x14ac:dyDescent="0.3">
      <c r="A12" s="3" t="s">
        <v>16</v>
      </c>
      <c r="B12" s="2" t="s">
        <v>38</v>
      </c>
      <c r="C12" s="3" t="s">
        <v>89</v>
      </c>
      <c r="D12" s="4" t="s">
        <v>6</v>
      </c>
      <c r="E12" s="3" t="s">
        <v>68</v>
      </c>
      <c r="F12" s="18"/>
      <c r="G12" s="18">
        <f>10000-2000</f>
        <v>8000</v>
      </c>
      <c r="H12" s="18">
        <v>1750</v>
      </c>
      <c r="I12" s="18"/>
      <c r="J12" s="18">
        <f t="shared" si="0"/>
        <v>9750</v>
      </c>
      <c r="K12" s="1"/>
    </row>
    <row r="13" spans="1:11" ht="18.75" x14ac:dyDescent="0.3">
      <c r="A13" s="7" t="s">
        <v>17</v>
      </c>
      <c r="B13" s="4" t="s">
        <v>18</v>
      </c>
      <c r="C13" s="5" t="s">
        <v>90</v>
      </c>
      <c r="D13" s="3" t="s">
        <v>2</v>
      </c>
      <c r="E13" s="5" t="s">
        <v>14</v>
      </c>
      <c r="F13" s="20"/>
      <c r="G13" s="18">
        <f>40000</f>
        <v>40000</v>
      </c>
      <c r="H13" s="18">
        <v>2200</v>
      </c>
      <c r="I13" s="18"/>
      <c r="J13" s="18">
        <f t="shared" si="0"/>
        <v>42200</v>
      </c>
      <c r="K13" s="1"/>
    </row>
    <row r="14" spans="1:11" ht="18.75" x14ac:dyDescent="0.3">
      <c r="A14" s="7" t="s">
        <v>19</v>
      </c>
      <c r="B14" s="6" t="s">
        <v>21</v>
      </c>
      <c r="C14" s="5" t="s">
        <v>22</v>
      </c>
      <c r="D14" s="3" t="s">
        <v>2</v>
      </c>
      <c r="E14" s="5" t="s">
        <v>20</v>
      </c>
      <c r="F14" s="20"/>
      <c r="G14" s="18">
        <f>32000-3000-2000-3000-3000-3000-4000</f>
        <v>14000</v>
      </c>
      <c r="H14" s="18">
        <v>4000</v>
      </c>
      <c r="I14" s="21"/>
      <c r="J14" s="18">
        <f t="shared" si="0"/>
        <v>18000</v>
      </c>
      <c r="K14" s="1"/>
    </row>
    <row r="15" spans="1:11" ht="18.75" x14ac:dyDescent="0.3">
      <c r="A15" s="7" t="s">
        <v>44</v>
      </c>
      <c r="B15" s="2" t="s">
        <v>39</v>
      </c>
      <c r="C15" s="7" t="s">
        <v>91</v>
      </c>
      <c r="D15" s="4" t="s">
        <v>6</v>
      </c>
      <c r="E15" s="7" t="s">
        <v>14</v>
      </c>
      <c r="F15" s="22">
        <f>122500+30000</f>
        <v>152500</v>
      </c>
      <c r="G15" s="18">
        <f>30000+122500+30000</f>
        <v>182500</v>
      </c>
      <c r="H15" s="18">
        <v>9000</v>
      </c>
      <c r="I15" s="21"/>
      <c r="J15" s="18">
        <f t="shared" si="0"/>
        <v>191500</v>
      </c>
      <c r="K15" s="1"/>
    </row>
    <row r="16" spans="1:11" ht="18.75" x14ac:dyDescent="0.3">
      <c r="A16" s="7" t="s">
        <v>45</v>
      </c>
      <c r="B16" s="2" t="s">
        <v>40</v>
      </c>
      <c r="C16" s="7" t="s">
        <v>91</v>
      </c>
      <c r="D16" s="7" t="s">
        <v>9</v>
      </c>
      <c r="E16" s="7" t="s">
        <v>14</v>
      </c>
      <c r="F16" s="22">
        <f>114000+(5*7125)</f>
        <v>149625</v>
      </c>
      <c r="G16" s="19">
        <f>7125+114000-7125+(5*7125)-7125</f>
        <v>142500</v>
      </c>
      <c r="H16" s="18">
        <v>7209</v>
      </c>
      <c r="I16" s="23"/>
      <c r="J16" s="18">
        <f t="shared" si="0"/>
        <v>149709</v>
      </c>
      <c r="K16" s="1"/>
    </row>
    <row r="17" spans="1:11" ht="18.75" x14ac:dyDescent="0.25">
      <c r="A17" s="3" t="s">
        <v>46</v>
      </c>
      <c r="B17" s="3">
        <v>5231963</v>
      </c>
      <c r="C17" s="3" t="s">
        <v>92</v>
      </c>
      <c r="D17" s="3" t="s">
        <v>94</v>
      </c>
      <c r="E17" s="3" t="s">
        <v>1</v>
      </c>
      <c r="F17" s="18"/>
      <c r="G17" s="19">
        <f>900</f>
        <v>900</v>
      </c>
      <c r="H17" s="18">
        <v>500</v>
      </c>
      <c r="I17" s="18"/>
      <c r="J17" s="18">
        <f t="shared" si="0"/>
        <v>1400</v>
      </c>
      <c r="K17" s="1"/>
    </row>
    <row r="18" spans="1:11" ht="18.75" x14ac:dyDescent="0.25">
      <c r="A18" s="3" t="s">
        <v>47</v>
      </c>
      <c r="B18" s="3" t="s">
        <v>23</v>
      </c>
      <c r="C18" s="3" t="s">
        <v>70</v>
      </c>
      <c r="D18" s="3" t="s">
        <v>11</v>
      </c>
      <c r="E18" s="3" t="s">
        <v>14</v>
      </c>
      <c r="F18" s="18"/>
      <c r="G18" s="19">
        <f>0</f>
        <v>0</v>
      </c>
      <c r="H18" s="18">
        <v>350</v>
      </c>
      <c r="I18" s="18"/>
      <c r="J18" s="18">
        <f t="shared" si="0"/>
        <v>350</v>
      </c>
      <c r="K18" s="1"/>
    </row>
    <row r="19" spans="1:11" ht="18.75" x14ac:dyDescent="0.25">
      <c r="A19" s="3" t="s">
        <v>48</v>
      </c>
      <c r="B19" s="3" t="s">
        <v>24</v>
      </c>
      <c r="C19" s="3" t="s">
        <v>71</v>
      </c>
      <c r="D19" s="3" t="s">
        <v>11</v>
      </c>
      <c r="E19" s="3" t="s">
        <v>14</v>
      </c>
      <c r="F19" s="18">
        <f>(3*4250)+4000</f>
        <v>16750</v>
      </c>
      <c r="G19" s="19">
        <f>21000</f>
        <v>21000</v>
      </c>
      <c r="H19" s="18">
        <v>1790</v>
      </c>
      <c r="I19" s="18"/>
      <c r="J19" s="18">
        <f t="shared" si="0"/>
        <v>22790</v>
      </c>
      <c r="K19" s="1"/>
    </row>
    <row r="20" spans="1:11" ht="18.75" x14ac:dyDescent="0.3">
      <c r="A20" s="3" t="s">
        <v>49</v>
      </c>
      <c r="B20" s="7" t="s">
        <v>41</v>
      </c>
      <c r="C20" s="7" t="s">
        <v>72</v>
      </c>
      <c r="D20" s="3" t="s">
        <v>2</v>
      </c>
      <c r="E20" s="3" t="s">
        <v>14</v>
      </c>
      <c r="F20" s="18"/>
      <c r="G20" s="19">
        <f>20000-3000-4000</f>
        <v>13000</v>
      </c>
      <c r="H20" s="18">
        <v>9000</v>
      </c>
      <c r="I20" s="18"/>
      <c r="J20" s="18">
        <f t="shared" si="0"/>
        <v>22000</v>
      </c>
      <c r="K20" s="1"/>
    </row>
    <row r="21" spans="1:11" ht="18.75" x14ac:dyDescent="0.3">
      <c r="A21" s="3" t="s">
        <v>50</v>
      </c>
      <c r="B21" s="7">
        <v>283611</v>
      </c>
      <c r="C21" s="7" t="s">
        <v>73</v>
      </c>
      <c r="D21" s="3" t="s">
        <v>2</v>
      </c>
      <c r="E21" s="3" t="s">
        <v>68</v>
      </c>
      <c r="F21" s="18"/>
      <c r="G21" s="19">
        <f>44000</f>
        <v>44000</v>
      </c>
      <c r="H21" s="18">
        <v>10000</v>
      </c>
      <c r="I21" s="18"/>
      <c r="J21" s="18">
        <f t="shared" si="0"/>
        <v>54000</v>
      </c>
      <c r="K21" s="1"/>
    </row>
    <row r="22" spans="1:11" ht="18.75" x14ac:dyDescent="0.25">
      <c r="A22" s="3" t="s">
        <v>51</v>
      </c>
      <c r="B22" s="8" t="s">
        <v>25</v>
      </c>
      <c r="C22" s="3" t="s">
        <v>74</v>
      </c>
      <c r="D22" s="3" t="s">
        <v>95</v>
      </c>
      <c r="E22" s="3" t="s">
        <v>14</v>
      </c>
      <c r="F22" s="24">
        <f>27000</f>
        <v>27000</v>
      </c>
      <c r="G22" s="19">
        <f>27000</f>
        <v>27000</v>
      </c>
      <c r="H22" s="18">
        <v>7900</v>
      </c>
      <c r="I22" s="18"/>
      <c r="J22" s="18">
        <f t="shared" si="0"/>
        <v>34900</v>
      </c>
      <c r="K22" s="1"/>
    </row>
    <row r="23" spans="1:11" ht="18.75" x14ac:dyDescent="0.25">
      <c r="A23" s="3" t="s">
        <v>52</v>
      </c>
      <c r="B23" s="8" t="s">
        <v>26</v>
      </c>
      <c r="C23" s="3" t="s">
        <v>74</v>
      </c>
      <c r="D23" s="3" t="s">
        <v>96</v>
      </c>
      <c r="E23" s="3" t="s">
        <v>14</v>
      </c>
      <c r="F23" s="24"/>
      <c r="G23" s="19">
        <f>6000</f>
        <v>6000</v>
      </c>
      <c r="H23" s="18">
        <v>518</v>
      </c>
      <c r="I23" s="18"/>
      <c r="J23" s="18">
        <f t="shared" si="0"/>
        <v>6518</v>
      </c>
      <c r="K23" s="1"/>
    </row>
    <row r="24" spans="1:11" ht="18.75" x14ac:dyDescent="0.25">
      <c r="A24" s="3" t="s">
        <v>53</v>
      </c>
      <c r="B24" s="3">
        <v>94137</v>
      </c>
      <c r="C24" s="3" t="s">
        <v>75</v>
      </c>
      <c r="D24" s="3" t="s">
        <v>97</v>
      </c>
      <c r="E24" s="3" t="s">
        <v>69</v>
      </c>
      <c r="F24" s="18"/>
      <c r="G24" s="19">
        <f>53460-(4*495)-(4*-495)-(3*495)-(4*495)-495-(495*4)-(3*495)-(3*495)-(3*495)</f>
        <v>43065</v>
      </c>
      <c r="H24" s="18">
        <v>1320</v>
      </c>
      <c r="I24" s="18"/>
      <c r="J24" s="18">
        <f t="shared" si="0"/>
        <v>44385</v>
      </c>
      <c r="K24" s="1"/>
    </row>
    <row r="25" spans="1:11" ht="18.75" x14ac:dyDescent="0.25">
      <c r="A25" s="3" t="s">
        <v>54</v>
      </c>
      <c r="B25" s="3">
        <v>94087</v>
      </c>
      <c r="C25" s="3" t="s">
        <v>76</v>
      </c>
      <c r="D25" s="3" t="s">
        <v>97</v>
      </c>
      <c r="E25" s="3" t="s">
        <v>69</v>
      </c>
      <c r="F25" s="18"/>
      <c r="G25" s="19">
        <f>(53*480)-960-480-480-480-480-480-480+15360-(3*480)-480-480-480</f>
        <v>34080</v>
      </c>
      <c r="H25" s="18">
        <v>480</v>
      </c>
      <c r="I25" s="18"/>
      <c r="J25" s="18">
        <f t="shared" si="0"/>
        <v>34560</v>
      </c>
      <c r="K25" s="1"/>
    </row>
    <row r="26" spans="1:11" ht="18.75" x14ac:dyDescent="0.3">
      <c r="A26" s="7" t="s">
        <v>55</v>
      </c>
      <c r="B26" s="3" t="s">
        <v>27</v>
      </c>
      <c r="C26" s="14" t="s">
        <v>28</v>
      </c>
      <c r="D26" s="4" t="s">
        <v>6</v>
      </c>
      <c r="E26" s="3" t="s">
        <v>14</v>
      </c>
      <c r="F26" s="18"/>
      <c r="G26" s="19">
        <f>120000-30000+54500-30000-(24500+5500)-30000</f>
        <v>54500</v>
      </c>
      <c r="H26" s="18">
        <v>13500</v>
      </c>
      <c r="I26" s="18"/>
      <c r="J26" s="18">
        <f t="shared" si="0"/>
        <v>68000</v>
      </c>
      <c r="K26" s="1"/>
    </row>
    <row r="27" spans="1:11" ht="18.75" x14ac:dyDescent="0.3">
      <c r="A27" s="9" t="s">
        <v>56</v>
      </c>
      <c r="B27" s="9" t="s">
        <v>29</v>
      </c>
      <c r="C27" s="9" t="s">
        <v>77</v>
      </c>
      <c r="D27" s="3" t="s">
        <v>2</v>
      </c>
      <c r="E27" s="9" t="s">
        <v>14</v>
      </c>
      <c r="F27" s="24"/>
      <c r="G27" s="18">
        <f>15000-(5*125)-(5*125)-(5*125)</f>
        <v>13125</v>
      </c>
      <c r="H27" s="18">
        <v>625</v>
      </c>
      <c r="I27" s="18"/>
      <c r="J27" s="18">
        <f t="shared" si="0"/>
        <v>13750</v>
      </c>
      <c r="K27" s="1"/>
    </row>
    <row r="28" spans="1:11" ht="18.75" x14ac:dyDescent="0.3">
      <c r="A28" s="9" t="s">
        <v>57</v>
      </c>
      <c r="B28" s="9" t="s">
        <v>30</v>
      </c>
      <c r="C28" s="9" t="s">
        <v>77</v>
      </c>
      <c r="D28" s="4" t="s">
        <v>6</v>
      </c>
      <c r="E28" s="9" t="s">
        <v>14</v>
      </c>
      <c r="F28" s="24">
        <f>2900</f>
        <v>2900</v>
      </c>
      <c r="G28" s="18">
        <f>450+2900</f>
        <v>3350</v>
      </c>
      <c r="H28" s="18">
        <v>1100</v>
      </c>
      <c r="I28" s="18"/>
      <c r="J28" s="18">
        <f t="shared" si="0"/>
        <v>4450</v>
      </c>
      <c r="K28" s="1"/>
    </row>
    <row r="29" spans="1:11" ht="18.75" x14ac:dyDescent="0.3">
      <c r="A29" s="9" t="s">
        <v>58</v>
      </c>
      <c r="B29" s="3" t="s">
        <v>31</v>
      </c>
      <c r="C29" s="9" t="s">
        <v>78</v>
      </c>
      <c r="D29" s="3" t="s">
        <v>2</v>
      </c>
      <c r="E29" s="9" t="s">
        <v>14</v>
      </c>
      <c r="F29" s="18"/>
      <c r="G29" s="18">
        <f>14000-(6*250)-1000</f>
        <v>11500</v>
      </c>
      <c r="H29" s="18">
        <v>1750</v>
      </c>
      <c r="I29" s="18"/>
      <c r="J29" s="18">
        <f t="shared" si="0"/>
        <v>13250</v>
      </c>
      <c r="K29" s="1"/>
    </row>
    <row r="30" spans="1:11" ht="18.75" x14ac:dyDescent="0.25">
      <c r="A30" s="3" t="s">
        <v>59</v>
      </c>
      <c r="B30" s="10" t="s">
        <v>32</v>
      </c>
      <c r="C30" s="3" t="s">
        <v>70</v>
      </c>
      <c r="D30" s="3" t="s">
        <v>2</v>
      </c>
      <c r="E30" s="3" t="s">
        <v>14</v>
      </c>
      <c r="F30" s="24">
        <f>10000+19625+30000</f>
        <v>59625</v>
      </c>
      <c r="G30" s="18">
        <f>20000</f>
        <v>20000</v>
      </c>
      <c r="H30" s="18">
        <v>3125</v>
      </c>
      <c r="I30" s="18"/>
      <c r="J30" s="18">
        <f t="shared" si="0"/>
        <v>23125</v>
      </c>
      <c r="K30" s="1"/>
    </row>
    <row r="31" spans="1:11" ht="18.75" x14ac:dyDescent="0.3">
      <c r="A31" s="3" t="s">
        <v>60</v>
      </c>
      <c r="B31" s="3" t="s">
        <v>33</v>
      </c>
      <c r="C31" s="3" t="s">
        <v>70</v>
      </c>
      <c r="D31" s="4" t="s">
        <v>6</v>
      </c>
      <c r="E31" s="3" t="s">
        <v>14</v>
      </c>
      <c r="F31" s="24"/>
      <c r="G31" s="18">
        <f>10000</f>
        <v>10000</v>
      </c>
      <c r="H31" s="18">
        <v>5375</v>
      </c>
      <c r="I31" s="18"/>
      <c r="J31" s="18">
        <f t="shared" si="0"/>
        <v>15375</v>
      </c>
      <c r="K31" s="1"/>
    </row>
    <row r="32" spans="1:11" ht="18.75" x14ac:dyDescent="0.3">
      <c r="A32" s="3" t="s">
        <v>61</v>
      </c>
      <c r="B32" s="3">
        <v>10040520</v>
      </c>
      <c r="C32" s="3" t="s">
        <v>79</v>
      </c>
      <c r="D32" s="4" t="s">
        <v>6</v>
      </c>
      <c r="E32" s="3" t="s">
        <v>68</v>
      </c>
      <c r="F32" s="24"/>
      <c r="G32" s="18">
        <f>22750</f>
        <v>22750</v>
      </c>
      <c r="H32" s="18">
        <v>500</v>
      </c>
      <c r="I32" s="18"/>
      <c r="J32" s="18">
        <f t="shared" si="0"/>
        <v>23250</v>
      </c>
      <c r="K32" s="1"/>
    </row>
    <row r="33" spans="1:11" ht="18.75" x14ac:dyDescent="0.3">
      <c r="A33" s="3" t="s">
        <v>62</v>
      </c>
      <c r="B33" s="3">
        <v>117953</v>
      </c>
      <c r="C33" s="3" t="s">
        <v>80</v>
      </c>
      <c r="D33" s="4" t="s">
        <v>6</v>
      </c>
      <c r="E33" s="3" t="s">
        <v>68</v>
      </c>
      <c r="F33" s="24"/>
      <c r="G33" s="18">
        <f>(8*28000)-28000-28000-28000</f>
        <v>140000</v>
      </c>
      <c r="H33" s="18">
        <v>12000</v>
      </c>
      <c r="I33" s="18"/>
      <c r="J33" s="18">
        <f t="shared" si="0"/>
        <v>152000</v>
      </c>
      <c r="K33" s="1"/>
    </row>
    <row r="34" spans="1:11" ht="18.75" x14ac:dyDescent="0.3">
      <c r="A34" s="3" t="s">
        <v>63</v>
      </c>
      <c r="B34" s="7" t="s">
        <v>34</v>
      </c>
      <c r="C34" s="3" t="s">
        <v>81</v>
      </c>
      <c r="D34" s="3" t="s">
        <v>2</v>
      </c>
      <c r="E34" s="3" t="s">
        <v>14</v>
      </c>
      <c r="F34" s="24">
        <f>66500+27500+142500</f>
        <v>236500</v>
      </c>
      <c r="G34" s="18">
        <f>139000-9500</f>
        <v>129500</v>
      </c>
      <c r="H34" s="18">
        <v>450</v>
      </c>
      <c r="I34" s="18"/>
      <c r="J34" s="18">
        <f t="shared" si="0"/>
        <v>129950</v>
      </c>
      <c r="K34" s="1"/>
    </row>
    <row r="35" spans="1:11" ht="18.75" x14ac:dyDescent="0.3">
      <c r="A35" s="3" t="s">
        <v>64</v>
      </c>
      <c r="B35" s="4" t="s">
        <v>35</v>
      </c>
      <c r="C35" s="5" t="s">
        <v>36</v>
      </c>
      <c r="D35" s="4" t="s">
        <v>6</v>
      </c>
      <c r="E35" s="3" t="s">
        <v>14</v>
      </c>
      <c r="F35" s="20">
        <f>18400+91500+47500+19000</f>
        <v>176400</v>
      </c>
      <c r="G35" s="18">
        <f>18400-6700+91500+47500-(9500+5200)+19000-9500-9500</f>
        <v>136000</v>
      </c>
      <c r="H35" s="18">
        <v>4800</v>
      </c>
      <c r="I35" s="18"/>
      <c r="J35" s="18">
        <f t="shared" si="0"/>
        <v>140800</v>
      </c>
      <c r="K35" s="1"/>
    </row>
    <row r="36" spans="1:11" ht="18.75" x14ac:dyDescent="0.3">
      <c r="A36" s="3" t="s">
        <v>65</v>
      </c>
      <c r="B36" s="3" t="s">
        <v>37</v>
      </c>
      <c r="C36" s="3" t="s">
        <v>82</v>
      </c>
      <c r="D36" s="4" t="s">
        <v>6</v>
      </c>
      <c r="E36" s="3" t="s">
        <v>14</v>
      </c>
      <c r="F36" s="24"/>
      <c r="G36" s="18">
        <f>20400-800</f>
        <v>19600</v>
      </c>
      <c r="H36" s="18">
        <v>800</v>
      </c>
      <c r="I36" s="18"/>
      <c r="J36" s="18">
        <f t="shared" si="0"/>
        <v>20400</v>
      </c>
      <c r="K36" s="1"/>
    </row>
    <row r="37" spans="1:11" ht="18.75" x14ac:dyDescent="0.3">
      <c r="B37" s="12"/>
      <c r="C37" s="15"/>
      <c r="D37" s="12"/>
      <c r="E37" s="12"/>
      <c r="F37" s="12"/>
      <c r="G37" s="12"/>
      <c r="H37" s="12"/>
      <c r="I37" s="12"/>
      <c r="J37" s="12"/>
      <c r="K37" s="1"/>
    </row>
    <row r="38" spans="1:11" ht="18.75" x14ac:dyDescent="0.3">
      <c r="B38" s="13"/>
      <c r="C38" s="16"/>
      <c r="D38" s="13"/>
      <c r="E38" s="13"/>
      <c r="F38" s="13"/>
      <c r="G38" s="13"/>
      <c r="H38" s="13"/>
      <c r="I38" s="13"/>
      <c r="J38" s="13"/>
      <c r="K38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Hemmann</dc:creator>
  <cp:lastModifiedBy>Adam Hemmann</cp:lastModifiedBy>
  <dcterms:created xsi:type="dcterms:W3CDTF">2021-11-27T14:09:41Z</dcterms:created>
  <dcterms:modified xsi:type="dcterms:W3CDTF">2021-11-27T15:36:26Z</dcterms:modified>
</cp:coreProperties>
</file>