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4880" windowHeight="7410"/>
  </bookViews>
  <sheets>
    <sheet name="triple jump - dummy var" sheetId="8" r:id="rId1"/>
    <sheet name="dummy var output" sheetId="17" r:id="rId2"/>
    <sheet name="sales1" sheetId="18" r:id="rId3"/>
    <sheet name="triple jump - CI" sheetId="19" r:id="rId4"/>
    <sheet name="US economy" sheetId="22" r:id="rId5"/>
    <sheet name="sales2" sheetId="25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M27" i="19" l="1"/>
  <c r="M26" i="19"/>
  <c r="M25" i="19"/>
  <c r="M24" i="19"/>
  <c r="M23" i="19"/>
  <c r="M22" i="19"/>
  <c r="M21" i="19"/>
  <c r="I12" i="17"/>
  <c r="E4" i="25"/>
  <c r="F4" i="25"/>
  <c r="G4" i="25"/>
  <c r="E5" i="25"/>
  <c r="F5" i="25"/>
  <c r="G5" i="25"/>
  <c r="E6" i="25"/>
  <c r="F6" i="25"/>
  <c r="G6" i="25"/>
  <c r="E7" i="25"/>
  <c r="F7" i="25"/>
  <c r="G7" i="25"/>
  <c r="E8" i="25"/>
  <c r="F8" i="25"/>
  <c r="G8" i="25"/>
  <c r="E9" i="25"/>
  <c r="F9" i="25"/>
  <c r="G9" i="25"/>
  <c r="E10" i="25"/>
  <c r="F10" i="25"/>
  <c r="G10" i="25"/>
  <c r="E11" i="25"/>
  <c r="F11" i="25"/>
  <c r="G11" i="25"/>
  <c r="E12" i="25"/>
  <c r="F12" i="25"/>
  <c r="G12" i="25"/>
  <c r="F3" i="25"/>
  <c r="G3" i="25"/>
  <c r="E3" i="25"/>
  <c r="B14" i="25"/>
  <c r="C14" i="25"/>
  <c r="A14" i="25"/>
  <c r="B13" i="25"/>
  <c r="C13" i="25"/>
  <c r="A13" i="25"/>
  <c r="A30" i="18" l="1"/>
  <c r="A29" i="18"/>
  <c r="G17" i="18"/>
  <c r="F17" i="18"/>
  <c r="E17" i="18"/>
  <c r="G16" i="18"/>
  <c r="F16" i="18"/>
  <c r="E16" i="18"/>
  <c r="G15" i="18"/>
  <c r="F15" i="18"/>
  <c r="E15" i="18"/>
  <c r="G14" i="18"/>
  <c r="F14" i="18"/>
  <c r="E14" i="18"/>
  <c r="G13" i="18"/>
  <c r="F13" i="18"/>
  <c r="E13" i="18"/>
  <c r="G12" i="18"/>
  <c r="F12" i="18"/>
  <c r="E12" i="18"/>
  <c r="G11" i="18"/>
  <c r="F11" i="18"/>
  <c r="E11" i="18"/>
  <c r="G10" i="18"/>
  <c r="F10" i="18"/>
  <c r="E10" i="18"/>
  <c r="G9" i="18"/>
  <c r="F9" i="18"/>
  <c r="E9" i="18"/>
  <c r="G8" i="18"/>
  <c r="F8" i="18"/>
  <c r="E8" i="18"/>
  <c r="G7" i="18"/>
  <c r="F7" i="18"/>
  <c r="E7" i="18"/>
  <c r="G6" i="18"/>
  <c r="F6" i="18"/>
  <c r="E6" i="18"/>
  <c r="G5" i="18"/>
  <c r="F5" i="18"/>
  <c r="E5" i="18"/>
  <c r="G4" i="18"/>
  <c r="F4" i="18"/>
  <c r="E4" i="18"/>
  <c r="G3" i="18"/>
  <c r="F3" i="18"/>
  <c r="E3" i="18"/>
  <c r="G2" i="18"/>
  <c r="F2" i="18"/>
  <c r="E2" i="18"/>
  <c r="C3" i="8" l="1"/>
  <c r="C4" i="8"/>
  <c r="C5" i="8"/>
  <c r="C6" i="8"/>
  <c r="C7" i="8"/>
  <c r="C8" i="8"/>
  <c r="C9" i="8"/>
  <c r="C10" i="8"/>
  <c r="C11" i="8"/>
  <c r="C2" i="8"/>
</calcChain>
</file>

<file path=xl/sharedStrings.xml><?xml version="1.0" encoding="utf-8"?>
<sst xmlns="http://schemas.openxmlformats.org/spreadsheetml/2006/main" count="202" uniqueCount="114">
  <si>
    <t>year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</si>
  <si>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</si>
  <si>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</si>
  <si>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</si>
  <si>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</si>
  <si>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</si>
  <si>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</si>
  <si>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</si>
  <si>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</si>
  <si>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</si>
  <si>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</si>
  <si>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</si>
  <si>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</si>
  <si>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</si>
  <si>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</si>
  <si>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</si>
  <si>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</si>
  <si>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</si>
  <si>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</si>
  <si>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</si>
  <si>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</si>
  <si>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</si>
  <si>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</si>
  <si>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</si>
  <si>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</si>
  <si>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</si>
  <si>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</si>
  <si>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</si>
  <si>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r^2</t>
  </si>
  <si>
    <t>distance</t>
  </si>
  <si>
    <t>gender</t>
  </si>
  <si>
    <t>year*gender</t>
  </si>
  <si>
    <t>X Variable 3</t>
  </si>
  <si>
    <t>Go to Data-&gt;Data Analysis-&gt;Regression</t>
  </si>
  <si>
    <t>Choose y range (column D) and x range (columns A-C)</t>
  </si>
  <si>
    <t>Click on OK; see the annotated tables in the next tab</t>
  </si>
  <si>
    <t>r</t>
  </si>
  <si>
    <t>s</t>
  </si>
  <si>
    <t>n</t>
  </si>
  <si>
    <t>16.6257 = SSR</t>
  </si>
  <si>
    <t>0.14971 = SSE</t>
  </si>
  <si>
    <t>0.02495167 = MSE</t>
  </si>
  <si>
    <t>16.77541 = SST</t>
  </si>
  <si>
    <t xml:space="preserve">male: distance = 47.874 - 0.015 year </t>
  </si>
  <si>
    <t>female: distance = 40.791 - 0.01275 year</t>
  </si>
  <si>
    <t>(you can easily check these)</t>
  </si>
  <si>
    <t>x1</t>
  </si>
  <si>
    <t>x2</t>
  </si>
  <si>
    <t>x1, x2</t>
  </si>
  <si>
    <t>&lt;-highest</t>
  </si>
  <si>
    <t>model (vs y)</t>
  </si>
  <si>
    <t>distance = 47.874 - 7.083 gender - 0.015 year + 0.00225 gender*year</t>
  </si>
  <si>
    <t>Setting gender = 0 or 1 recovers the correct least square lines for male or female, namely:</t>
  </si>
  <si>
    <t xml:space="preserve">quarter </t>
  </si>
  <si>
    <t>x3</t>
  </si>
  <si>
    <t>quarter*x1</t>
  </si>
  <si>
    <t>quarter*x2</t>
  </si>
  <si>
    <t>quarter*x3</t>
  </si>
  <si>
    <t>sales</t>
  </si>
  <si>
    <t>beta hat 0</t>
  </si>
  <si>
    <t>beta hat 1</t>
  </si>
  <si>
    <t>beta hat 2</t>
  </si>
  <si>
    <t>For example, if we look at the summer data only:</t>
  </si>
  <si>
    <t>beta hat 3</t>
  </si>
  <si>
    <t>beta hat 4</t>
  </si>
  <si>
    <t>beta hat 5</t>
  </si>
  <si>
    <t>beta hat 6</t>
  </si>
  <si>
    <t>beta hat 7</t>
  </si>
  <si>
    <t>The coefficients in this regression</t>
  </si>
  <si>
    <t>Final model:</t>
  </si>
  <si>
    <t>can be recovered by setting</t>
  </si>
  <si>
    <r>
      <rPr>
        <b/>
        <sz val="11"/>
        <color theme="5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= ([beta hat 0] + [beta hat 2] </t>
    </r>
    <r>
      <rPr>
        <b/>
        <i/>
        <sz val="11"/>
        <color theme="1"/>
        <rFont val="Calibri"/>
        <family val="2"/>
        <scheme val="minor"/>
      </rPr>
      <t>x1</t>
    </r>
    <r>
      <rPr>
        <b/>
        <sz val="11"/>
        <color theme="1"/>
        <rFont val="Calibri"/>
        <family val="2"/>
        <scheme val="minor"/>
      </rPr>
      <t xml:space="preserve"> + [beta hat 3] </t>
    </r>
    <r>
      <rPr>
        <b/>
        <i/>
        <sz val="11"/>
        <color theme="1"/>
        <rFont val="Calibri"/>
        <family val="2"/>
        <scheme val="minor"/>
      </rPr>
      <t>x2</t>
    </r>
    <r>
      <rPr>
        <b/>
        <sz val="11"/>
        <color theme="1"/>
        <rFont val="Calibri"/>
        <family val="2"/>
        <scheme val="minor"/>
      </rPr>
      <t xml:space="preserve"> + [beta hat 4] </t>
    </r>
    <r>
      <rPr>
        <b/>
        <i/>
        <sz val="11"/>
        <color theme="1"/>
        <rFont val="Calibri"/>
        <family val="2"/>
        <scheme val="minor"/>
      </rPr>
      <t>x3</t>
    </r>
    <r>
      <rPr>
        <b/>
        <sz val="11"/>
        <color theme="1"/>
        <rFont val="Calibri"/>
        <family val="2"/>
        <scheme val="minor"/>
      </rPr>
      <t>)</t>
    </r>
  </si>
  <si>
    <t>&lt;- treating spring as the baseline, these terms look at how changing the season affects the y-intercept in the regression</t>
  </si>
  <si>
    <t>x1 = 1, x2 = x3 = 0 in the final model:</t>
  </si>
  <si>
    <r>
      <t xml:space="preserve">     + </t>
    </r>
    <r>
      <rPr>
        <b/>
        <sz val="11"/>
        <color theme="5"/>
        <rFont val="Calibri"/>
        <family val="2"/>
        <scheme val="minor"/>
      </rPr>
      <t>quarter</t>
    </r>
    <r>
      <rPr>
        <b/>
        <sz val="11"/>
        <color theme="1"/>
        <rFont val="Calibri"/>
        <family val="2"/>
        <scheme val="minor"/>
      </rPr>
      <t xml:space="preserve">*([beta hat 1] + [beta hat 5] </t>
    </r>
    <r>
      <rPr>
        <b/>
        <i/>
        <sz val="11"/>
        <color theme="1"/>
        <rFont val="Calibri"/>
        <family val="2"/>
        <scheme val="minor"/>
      </rPr>
      <t>x1</t>
    </r>
    <r>
      <rPr>
        <b/>
        <sz val="11"/>
        <color theme="1"/>
        <rFont val="Calibri"/>
        <family val="2"/>
        <scheme val="minor"/>
      </rPr>
      <t xml:space="preserve"> + [beta hat 6] </t>
    </r>
    <r>
      <rPr>
        <b/>
        <i/>
        <sz val="11"/>
        <color theme="1"/>
        <rFont val="Calibri"/>
        <family val="2"/>
        <scheme val="minor"/>
      </rPr>
      <t>x2</t>
    </r>
    <r>
      <rPr>
        <b/>
        <sz val="11"/>
        <color theme="1"/>
        <rFont val="Calibri"/>
        <family val="2"/>
        <scheme val="minor"/>
      </rPr>
      <t xml:space="preserve"> + [beta hat 7] </t>
    </r>
    <r>
      <rPr>
        <b/>
        <i/>
        <sz val="11"/>
        <color theme="1"/>
        <rFont val="Calibri"/>
        <family val="2"/>
        <scheme val="minor"/>
      </rPr>
      <t>x3</t>
    </r>
    <r>
      <rPr>
        <b/>
        <sz val="11"/>
        <color theme="1"/>
        <rFont val="Calibri"/>
        <family val="2"/>
        <scheme val="minor"/>
      </rPr>
      <t>)</t>
    </r>
  </si>
  <si>
    <t>&lt;- treating spring as the baseline, these terms look at how changing the season affects the slope in the regression</t>
  </si>
  <si>
    <t>adjusted r^2</t>
  </si>
  <si>
    <t>5.5419 = MSR</t>
  </si>
  <si>
    <r>
      <t>Total</t>
    </r>
    <r>
      <rPr>
        <b/>
        <sz val="11"/>
        <color theme="1"/>
        <rFont val="Calibri"/>
        <family val="2"/>
        <scheme val="minor"/>
      </rPr>
      <t xml:space="preserve"> = T</t>
    </r>
  </si>
  <si>
    <r>
      <t>Residual</t>
    </r>
    <r>
      <rPr>
        <b/>
        <sz val="11"/>
        <color theme="1"/>
        <rFont val="Calibri"/>
        <family val="2"/>
        <scheme val="minor"/>
      </rPr>
      <t xml:space="preserve"> = E</t>
    </r>
  </si>
  <si>
    <r>
      <t xml:space="preserve">Regression </t>
    </r>
    <r>
      <rPr>
        <b/>
        <sz val="11"/>
        <color theme="1"/>
        <rFont val="Calibri"/>
        <family val="2"/>
        <scheme val="minor"/>
      </rPr>
      <t>= R</t>
    </r>
  </si>
  <si>
    <t>( = p-value of F)</t>
  </si>
  <si>
    <t>winning distance (Olympic triple jump, men)</t>
  </si>
  <si>
    <t>Lower 90.0%</t>
  </si>
  <si>
    <t>Upper 90.0%</t>
  </si>
  <si>
    <t>95% CI</t>
  </si>
  <si>
    <t>90% CI</t>
  </si>
  <si>
    <t>meaning these</t>
  </si>
  <si>
    <t>coefficients are</t>
  </si>
  <si>
    <t>significant</t>
  </si>
  <si>
    <t>Year</t>
  </si>
  <si>
    <r>
      <t xml:space="preserve">Lending </t>
    </r>
    <r>
      <rPr>
        <b/>
        <sz val="11"/>
        <color theme="1"/>
        <rFont val="Calibri"/>
        <family val="2"/>
        <scheme val="minor"/>
      </rPr>
      <t>interest rate</t>
    </r>
    <r>
      <rPr>
        <sz val="11"/>
        <color theme="1"/>
        <rFont val="Calibri"/>
        <family val="2"/>
        <scheme val="minor"/>
      </rPr>
      <t xml:space="preserve"> (%)</t>
    </r>
  </si>
  <si>
    <r>
      <rPr>
        <b/>
        <sz val="11"/>
        <color theme="1"/>
        <rFont val="Calibri"/>
        <family val="2"/>
        <scheme val="minor"/>
      </rPr>
      <t>Inflation,</t>
    </r>
    <r>
      <rPr>
        <sz val="11"/>
        <color theme="1"/>
        <rFont val="Calibri"/>
        <family val="2"/>
        <scheme val="minor"/>
      </rPr>
      <t xml:space="preserve"> consumer prices (%)</t>
    </r>
  </si>
  <si>
    <r>
      <rPr>
        <b/>
        <sz val="11"/>
        <color theme="1"/>
        <rFont val="Calibri"/>
        <family val="2"/>
        <scheme val="minor"/>
      </rPr>
      <t>Unemployment</t>
    </r>
    <r>
      <rPr>
        <sz val="11"/>
        <color theme="1"/>
        <rFont val="Calibri"/>
        <family val="2"/>
        <scheme val="minor"/>
      </rPr>
      <t xml:space="preserve"> (% of labor force)</t>
    </r>
  </si>
  <si>
    <t>small p-values,</t>
  </si>
  <si>
    <t>large p-value</t>
  </si>
  <si>
    <t>CI contains 0</t>
  </si>
  <si>
    <t>therefore x variable 2 (inflation) is not significant</t>
  </si>
  <si>
    <t>x1'</t>
  </si>
  <si>
    <t>x2'</t>
  </si>
  <si>
    <t>y'</t>
  </si>
  <si>
    <t>(mean)</t>
  </si>
  <si>
    <t>(sd)</t>
  </si>
  <si>
    <t>regression output for standardized data:</t>
  </si>
  <si>
    <t>standardized data:</t>
  </si>
  <si>
    <t>critical value:</t>
  </si>
  <si>
    <t>(Since F &gt; critical value, reject H0; so the model is significant)</t>
  </si>
  <si>
    <t>Check the 90% CI for beta1 using formula:</t>
  </si>
  <si>
    <t>alpha</t>
  </si>
  <si>
    <t>sx</t>
  </si>
  <si>
    <t>beta1 hat</t>
  </si>
  <si>
    <t>L</t>
  </si>
  <si>
    <t>U</t>
  </si>
  <si>
    <t>Note that the coefficient for x1' is much larger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</si>
</sst>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0" xfId="0" applyFill="1"/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7" xfId="0" applyFont="1" applyFill="1" applyBorder="1" applyAlignment="1"/>
    <xf numFmtId="0" fontId="2" fillId="0" borderId="0" xfId="0" applyFont="1" applyAlignment="1">
      <alignment horizontal="left"/>
    </xf>
    <xf numFmtId="0" fontId="2" fillId="2" borderId="0" xfId="0" applyFont="1" applyFill="1"/>
    <xf numFmtId="2" fontId="0" fillId="0" borderId="2" xfId="0" applyNumberFormat="1" applyBorder="1"/>
    <xf numFmtId="2" fontId="0" fillId="0" borderId="4" xfId="0" applyNumberFormat="1" applyBorder="1"/>
    <xf numFmtId="0" fontId="0" fillId="0" borderId="3" xfId="0" applyFill="1" applyBorder="1"/>
    <xf numFmtId="2" fontId="0" fillId="0" borderId="4" xfId="0" applyNumberFormat="1" applyFill="1" applyBorder="1"/>
    <xf numFmtId="0" fontId="0" fillId="0" borderId="5" xfId="0" applyFill="1" applyBorder="1"/>
    <xf numFmtId="2" fontId="0" fillId="0" borderId="6" xfId="0" applyNumberFormat="1" applyFill="1" applyBorder="1"/>
    <xf numFmtId="0" fontId="1" fillId="2" borderId="8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7" xfId="0" applyFill="1" applyBorder="1" applyAlignment="1"/>
    <xf numFmtId="0" fontId="0" fillId="0" borderId="0" xfId="0" applyAlignment="1">
      <alignment horizontal="right"/>
    </xf>
    <xf numFmtId="0" fontId="1" fillId="3" borderId="8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7" xfId="0" applyFill="1" applyBorder="1" applyAlignment="1"/>
    <xf numFmtId="0" fontId="1" fillId="4" borderId="8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7" xfId="0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2" fontId="0" fillId="0" borderId="0" xfId="0" applyNumberFormat="1"/>
    <xf numFmtId="0" fontId="2" fillId="4" borderId="0" xfId="0" applyFont="1" applyFill="1" applyBorder="1" applyAlignment="1"/>
    <xf numFmtId="0" fontId="2" fillId="4" borderId="7" xfId="0" applyFont="1" applyFill="1" applyBorder="1" applyAlignment="1"/>
    <xf numFmtId="0" fontId="2" fillId="0" borderId="0" xfId="0" applyFont="1" applyAlignment="1">
      <alignment horizontal="center"/>
    </xf>
    <xf numFmtId="0" fontId="0" fillId="0" borderId="10" xfId="0" applyFill="1" applyBorder="1" applyAlignment="1"/>
    <xf numFmtId="0" fontId="1" fillId="4" borderId="0" xfId="0" applyFont="1" applyFill="1" applyBorder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3.2327474455879475E-2"/>
                  <c:y val="-7.7066976716959001E-2"/>
                </c:manualLayout>
              </c:layout>
              <c:numFmt formatCode="General" sourceLinked="0"/>
            </c:trendlineLbl>
          </c:trendline>
          <c:xVal>
            <c:numRef>
              <c:f>'[1]sales - ans'!$A$21:$A$24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</c:numCache>
            </c:numRef>
          </c:xVal>
          <c:yVal>
            <c:numRef>
              <c:f>'[1]sales - ans'!$B$21:$B$24</c:f>
              <c:numCache>
                <c:formatCode>General</c:formatCode>
                <c:ptCount val="4"/>
                <c:pt idx="0">
                  <c:v>10267</c:v>
                </c:pt>
                <c:pt idx="1">
                  <c:v>10582</c:v>
                </c:pt>
                <c:pt idx="2">
                  <c:v>10206</c:v>
                </c:pt>
                <c:pt idx="3">
                  <c:v>10832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4928"/>
        <c:axId val="182606464"/>
      </c:scatterChart>
      <c:valAx>
        <c:axId val="18260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2606464"/>
        <c:crosses val="autoZero"/>
        <c:crossBetween val="midCat"/>
      </c:valAx>
      <c:valAx>
        <c:axId val="18260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604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400051</xdr:colOff>
      <xdr:row>20</xdr:row>
      <xdr:rowOff>77028</xdr:rowOff>
    </xdr:from>
    <xdr:to>
      <xdr:col>8</xdr:col>
      <xdr:colOff>26505</xdr:colOff>
      <xdr:row>30</xdr:row>
      <xdr:rowOff>144117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es_wan/Desktop/Stats/2016/Recitation/w10recitation%20-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 - ans"/>
      <sheetName val="weightlifting - ans"/>
      <sheetName val="utilities - ans"/>
    </sheetNames>
    <sheetDataSet>
      <sheetData sheetId="0"/>
      <sheetData sheetId="1">
        <row r="21">
          <cell r="A21">
            <v>2</v>
          </cell>
          <cell r="B21">
            <v>10267</v>
          </cell>
        </row>
        <row r="22">
          <cell r="A22">
            <v>6</v>
          </cell>
          <cell r="B22">
            <v>10582</v>
          </cell>
        </row>
        <row r="23">
          <cell r="A23">
            <v>10</v>
          </cell>
          <cell r="B23">
            <v>10206</v>
          </cell>
        </row>
        <row r="24">
          <cell r="A24">
            <v>14</v>
          </cell>
          <cell r="B24">
            <v>10832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7" sqref="A17"/>
    </sheetView>
  </sheetViews>
  <sheetFormatPr defaultRowHeight="15" x14ac:dyDescent="0.25"/>
  <cols>
    <col min="3" max="3" width="12.140625" bestFit="1" customWidth="1"/>
  </cols>
  <sheetData>
    <row r="1" spans="1:6" x14ac:dyDescent="0.25">
      <c r="A1" s="17" t="s">
        <v>30</v>
      </c>
      <c r="B1" s="17" t="s">
        <v>0</v>
      </c>
      <c r="C1" s="11" t="s">
        <v>31</v>
      </c>
      <c r="D1" s="11" t="s">
        <v>29</v>
      </c>
    </row>
    <row r="2" spans="1:6" x14ac:dyDescent="0.25">
      <c r="A2" s="12">
        <v>1</v>
      </c>
      <c r="B2" s="12">
        <v>1996</v>
      </c>
      <c r="C2">
        <f t="shared" ref="C2:C11" si="0">B2*A2</f>
        <v>1996</v>
      </c>
      <c r="D2" s="12">
        <v>15.33</v>
      </c>
    </row>
    <row r="3" spans="1:6" x14ac:dyDescent="0.25">
      <c r="A3" s="12">
        <v>1</v>
      </c>
      <c r="B3" s="12">
        <v>2000</v>
      </c>
      <c r="C3">
        <f t="shared" si="0"/>
        <v>2000</v>
      </c>
      <c r="D3" s="12">
        <v>15.2</v>
      </c>
    </row>
    <row r="4" spans="1:6" x14ac:dyDescent="0.25">
      <c r="A4" s="12">
        <v>1</v>
      </c>
      <c r="B4" s="12">
        <v>2004</v>
      </c>
      <c r="C4">
        <f t="shared" si="0"/>
        <v>2004</v>
      </c>
      <c r="D4" s="12">
        <v>15.3</v>
      </c>
    </row>
    <row r="5" spans="1:6" x14ac:dyDescent="0.25">
      <c r="A5" s="12">
        <v>1</v>
      </c>
      <c r="B5" s="12">
        <v>2008</v>
      </c>
      <c r="C5">
        <f t="shared" si="0"/>
        <v>2008</v>
      </c>
      <c r="D5" s="12">
        <v>15.39</v>
      </c>
    </row>
    <row r="6" spans="1:6" x14ac:dyDescent="0.25">
      <c r="A6" s="12">
        <v>1</v>
      </c>
      <c r="B6" s="12">
        <v>2012</v>
      </c>
      <c r="C6">
        <f t="shared" si="0"/>
        <v>2012</v>
      </c>
      <c r="D6" s="12">
        <v>14.98</v>
      </c>
    </row>
    <row r="7" spans="1:6" x14ac:dyDescent="0.25">
      <c r="A7" s="15">
        <v>0</v>
      </c>
      <c r="B7" s="12">
        <v>1996</v>
      </c>
      <c r="C7">
        <f t="shared" si="0"/>
        <v>0</v>
      </c>
      <c r="D7" s="12">
        <v>18.09</v>
      </c>
    </row>
    <row r="8" spans="1:6" x14ac:dyDescent="0.25">
      <c r="A8" s="15">
        <v>0</v>
      </c>
      <c r="B8" s="12">
        <v>2000</v>
      </c>
      <c r="C8">
        <f t="shared" si="0"/>
        <v>0</v>
      </c>
      <c r="D8" s="12">
        <v>17.71</v>
      </c>
    </row>
    <row r="9" spans="1:6" x14ac:dyDescent="0.25">
      <c r="A9" s="15">
        <v>0</v>
      </c>
      <c r="B9" s="12">
        <v>2004</v>
      </c>
      <c r="C9">
        <f t="shared" si="0"/>
        <v>0</v>
      </c>
      <c r="D9" s="12">
        <v>17.79</v>
      </c>
    </row>
    <row r="10" spans="1:6" x14ac:dyDescent="0.25">
      <c r="A10" s="15">
        <v>0</v>
      </c>
      <c r="B10" s="12">
        <v>2008</v>
      </c>
      <c r="C10">
        <f t="shared" si="0"/>
        <v>0</v>
      </c>
      <c r="D10" s="15">
        <v>17.670000000000002</v>
      </c>
    </row>
    <row r="11" spans="1:6" x14ac:dyDescent="0.25">
      <c r="A11" s="15">
        <v>0</v>
      </c>
      <c r="B11" s="12">
        <v>2012</v>
      </c>
      <c r="C11">
        <f t="shared" si="0"/>
        <v>0</v>
      </c>
      <c r="D11" s="12">
        <v>17.809999999999999</v>
      </c>
    </row>
    <row r="12" spans="1:6" x14ac:dyDescent="0.25">
      <c r="A12" s="12"/>
      <c r="B12" s="12"/>
      <c r="C12" s="15"/>
      <c r="D12" s="12"/>
      <c r="F12" s="11"/>
    </row>
    <row r="13" spans="1:6" x14ac:dyDescent="0.25">
      <c r="A13" s="11" t="s">
        <v>33</v>
      </c>
    </row>
    <row r="14" spans="1:6" x14ac:dyDescent="0.25">
      <c r="A14" s="11" t="s">
        <v>34</v>
      </c>
    </row>
    <row r="15" spans="1:6" x14ac:dyDescent="0.25">
      <c r="A15" s="11" t="s">
        <v>35</v>
      </c>
    </row>
    <row r="16" spans="1:6" x14ac:dyDescent="0.25">
      <c r="A16" s="12"/>
      <c r="B16" s="12"/>
      <c r="D16" s="12"/>
      <c r="E16" s="12"/>
    </row>
    <row r="17" spans="1:5" x14ac:dyDescent="0.25">
      <c r="A17" s="12"/>
      <c r="B17" s="12"/>
      <c r="D17" s="12"/>
      <c r="E17" s="12"/>
    </row>
    <row r="18" spans="1:5" x14ac:dyDescent="0.25">
      <c r="A18" s="12"/>
      <c r="B18" s="12"/>
      <c r="D18" s="12"/>
      <c r="E18" s="12"/>
    </row>
    <row r="19" spans="1:5" x14ac:dyDescent="0.25">
      <c r="A19" s="12"/>
      <c r="B19" s="12"/>
      <c r="D19" s="12"/>
      <c r="E1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4" workbookViewId="0">
      <selection activeCell="D27" sqref="D27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4" width="16.42578125" bestFit="1" customWidth="1"/>
    <col min="5" max="5" width="12" bestFit="1" customWidth="1"/>
    <col min="6" max="6" width="13.42578125" bestFit="1" customWidth="1"/>
    <col min="7" max="7" width="14.85546875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10" t="s">
        <v>3</v>
      </c>
      <c r="B3" s="10"/>
    </row>
    <row r="4" spans="1:9" x14ac:dyDescent="0.25">
      <c r="A4" s="7" t="s">
        <v>4</v>
      </c>
      <c r="B4" s="7">
        <v>0.99552781375400379</v>
      </c>
      <c r="C4" s="20" t="s">
        <v>36</v>
      </c>
    </row>
    <row r="5" spans="1:9" x14ac:dyDescent="0.25">
      <c r="A5" s="7" t="s">
        <v>5</v>
      </c>
      <c r="B5" s="7">
        <v>0.99107562795782644</v>
      </c>
      <c r="C5" s="20" t="s">
        <v>28</v>
      </c>
    </row>
    <row r="6" spans="1:9" x14ac:dyDescent="0.25">
      <c r="A6" s="7" t="s">
        <v>6</v>
      </c>
      <c r="B6" s="7">
        <v>0.9866134419367395</v>
      </c>
      <c r="C6" s="20" t="s">
        <v>76</v>
      </c>
    </row>
    <row r="7" spans="1:9" x14ac:dyDescent="0.25">
      <c r="A7" s="7" t="s">
        <v>7</v>
      </c>
      <c r="B7" s="7">
        <v>0.1579609656423592</v>
      </c>
      <c r="C7" s="20" t="s">
        <v>37</v>
      </c>
    </row>
    <row r="8" spans="1:9" ht="15.75" thickBot="1" x14ac:dyDescent="0.3">
      <c r="A8" s="8" t="s">
        <v>8</v>
      </c>
      <c r="B8" s="8">
        <v>10</v>
      </c>
      <c r="C8" s="20" t="s">
        <v>38</v>
      </c>
    </row>
    <row r="10" spans="1:9" ht="15.75" thickBot="1" x14ac:dyDescent="0.3">
      <c r="A10" t="s">
        <v>9</v>
      </c>
    </row>
    <row r="11" spans="1:9" x14ac:dyDescent="0.25">
      <c r="A11" s="9"/>
      <c r="B11" s="9" t="s">
        <v>14</v>
      </c>
      <c r="C11" s="35" t="s">
        <v>15</v>
      </c>
      <c r="D11" s="35" t="s">
        <v>16</v>
      </c>
      <c r="E11" s="35" t="s">
        <v>17</v>
      </c>
      <c r="F11" s="35" t="s">
        <v>18</v>
      </c>
      <c r="I11" s="46" t="s">
        <v>105</v>
      </c>
    </row>
    <row r="12" spans="1:9" x14ac:dyDescent="0.25">
      <c r="A12" s="7" t="s">
        <v>80</v>
      </c>
      <c r="B12" s="7">
        <v>3</v>
      </c>
      <c r="C12" s="42" t="s">
        <v>39</v>
      </c>
      <c r="D12" s="42" t="s">
        <v>77</v>
      </c>
      <c r="E12" s="36">
        <v>222.10540378064329</v>
      </c>
      <c r="F12" s="36">
        <v>1.5496106250656989E-6</v>
      </c>
      <c r="G12" t="s">
        <v>81</v>
      </c>
      <c r="I12" s="47">
        <f>_xlfn.F.INV(0.95,B12,B13)</f>
        <v>4.7570626630894113</v>
      </c>
    </row>
    <row r="13" spans="1:9" x14ac:dyDescent="0.25">
      <c r="A13" s="7" t="s">
        <v>79</v>
      </c>
      <c r="B13" s="7">
        <v>6</v>
      </c>
      <c r="C13" s="42" t="s">
        <v>40</v>
      </c>
      <c r="D13" s="42" t="s">
        <v>41</v>
      </c>
      <c r="E13" s="36"/>
      <c r="F13" s="36"/>
      <c r="I13" t="s">
        <v>106</v>
      </c>
    </row>
    <row r="14" spans="1:9" ht="15.75" thickBot="1" x14ac:dyDescent="0.3">
      <c r="A14" s="8" t="s">
        <v>78</v>
      </c>
      <c r="B14" s="8">
        <v>9</v>
      </c>
      <c r="C14" s="43" t="s">
        <v>42</v>
      </c>
      <c r="D14" s="37"/>
      <c r="E14" s="37"/>
      <c r="F14" s="37"/>
    </row>
    <row r="15" spans="1:9" ht="15.75" thickBot="1" x14ac:dyDescent="0.3"/>
    <row r="16" spans="1:9" x14ac:dyDescent="0.25">
      <c r="A16" s="9"/>
      <c r="B16" s="9" t="s">
        <v>19</v>
      </c>
      <c r="C16" s="9" t="s">
        <v>7</v>
      </c>
      <c r="D16" s="9" t="s">
        <v>20</v>
      </c>
      <c r="E16" s="9" t="s">
        <v>21</v>
      </c>
      <c r="F16" s="9" t="s">
        <v>22</v>
      </c>
      <c r="G16" s="9" t="s">
        <v>23</v>
      </c>
      <c r="H16" s="9" t="s">
        <v>24</v>
      </c>
      <c r="I16" s="9" t="s">
        <v>25</v>
      </c>
    </row>
    <row r="17" spans="1:9" x14ac:dyDescent="0.25">
      <c r="A17" s="7" t="s">
        <v>13</v>
      </c>
      <c r="B17" s="18">
        <v>47.873999999999789</v>
      </c>
      <c r="C17" s="7">
        <v>25.02587298843601</v>
      </c>
      <c r="D17" s="7">
        <v>1.9129802193962013</v>
      </c>
      <c r="E17" s="7">
        <v>0.10427614073395783</v>
      </c>
      <c r="F17" s="7">
        <v>-13.362105200653062</v>
      </c>
      <c r="G17" s="7">
        <v>109.11010520065264</v>
      </c>
      <c r="H17" s="7">
        <v>-13.362105200653062</v>
      </c>
      <c r="I17" s="7">
        <v>109.11010520065264</v>
      </c>
    </row>
    <row r="18" spans="1:9" x14ac:dyDescent="0.25">
      <c r="A18" s="7" t="s">
        <v>26</v>
      </c>
      <c r="B18" s="18">
        <v>-7.0829999999996609</v>
      </c>
      <c r="C18" s="7">
        <v>35.391928990473026</v>
      </c>
      <c r="D18" s="7">
        <v>-0.20013037441124776</v>
      </c>
      <c r="E18" s="7">
        <v>0.84798948996056445</v>
      </c>
      <c r="F18" s="7">
        <v>-93.683930481669321</v>
      </c>
      <c r="G18" s="7">
        <v>79.517930481670007</v>
      </c>
      <c r="H18" s="7">
        <v>-93.683930481669321</v>
      </c>
      <c r="I18" s="7">
        <v>79.517930481670007</v>
      </c>
    </row>
    <row r="19" spans="1:9" x14ac:dyDescent="0.25">
      <c r="A19" s="7" t="s">
        <v>27</v>
      </c>
      <c r="B19" s="18">
        <v>-1.4999999999999897E-2</v>
      </c>
      <c r="C19" s="7">
        <v>1.2487910820736433E-2</v>
      </c>
      <c r="D19" s="7">
        <v>-1.201161684714475</v>
      </c>
      <c r="E19" s="7">
        <v>0.27494860714564157</v>
      </c>
      <c r="F19" s="7">
        <v>-4.5556816983301378E-2</v>
      </c>
      <c r="G19" s="7">
        <v>1.5556816983301585E-2</v>
      </c>
      <c r="H19" s="7">
        <v>-4.5556816983301378E-2</v>
      </c>
      <c r="I19" s="7">
        <v>1.5556816983301585E-2</v>
      </c>
    </row>
    <row r="20" spans="1:9" ht="15.75" thickBot="1" x14ac:dyDescent="0.3">
      <c r="A20" s="8" t="s">
        <v>32</v>
      </c>
      <c r="B20" s="19">
        <v>2.2499999999998303E-3</v>
      </c>
      <c r="C20" s="8">
        <v>1.766057284839135E-2</v>
      </c>
      <c r="D20" s="8">
        <v>0.12740243588444961</v>
      </c>
      <c r="E20" s="8">
        <v>0.90278449484256451</v>
      </c>
      <c r="F20" s="8">
        <v>-4.0963865000738037E-2</v>
      </c>
      <c r="G20" s="8">
        <v>4.5463865000737694E-2</v>
      </c>
      <c r="H20" s="8">
        <v>-4.0963865000738037E-2</v>
      </c>
      <c r="I20" s="8">
        <v>4.5463865000737694E-2</v>
      </c>
    </row>
    <row r="22" spans="1:9" x14ac:dyDescent="0.25">
      <c r="A22" s="21" t="s">
        <v>51</v>
      </c>
      <c r="B22" s="16"/>
      <c r="C22" s="16"/>
      <c r="D22" s="16"/>
    </row>
    <row r="23" spans="1:9" x14ac:dyDescent="0.25">
      <c r="A23" t="s">
        <v>52</v>
      </c>
    </row>
    <row r="24" spans="1:9" x14ac:dyDescent="0.25">
      <c r="A24" t="s">
        <v>43</v>
      </c>
    </row>
    <row r="25" spans="1:9" x14ac:dyDescent="0.25">
      <c r="A25" t="s">
        <v>44</v>
      </c>
    </row>
    <row r="26" spans="1:9" x14ac:dyDescent="0.25">
      <c r="A2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H18" sqref="H18"/>
    </sheetView>
  </sheetViews>
  <sheetFormatPr defaultRowHeight="15" x14ac:dyDescent="0.25"/>
  <cols>
    <col min="5" max="5" width="10.42578125" bestFit="1" customWidth="1"/>
    <col min="6" max="7" width="10.5703125" bestFit="1" customWidth="1"/>
    <col min="10" max="10" width="17" customWidth="1"/>
    <col min="11" max="11" width="13.42578125" bestFit="1" customWidth="1"/>
    <col min="12" max="12" width="14.85546875" bestFit="1" customWidth="1"/>
    <col min="13" max="14" width="13.42578125" bestFit="1" customWidth="1"/>
    <col min="15" max="15" width="14" bestFit="1" customWidth="1"/>
    <col min="16" max="16" width="13.42578125" bestFit="1" customWidth="1"/>
    <col min="17" max="17" width="14" bestFit="1" customWidth="1"/>
    <col min="18" max="18" width="13.42578125" bestFit="1" customWidth="1"/>
  </cols>
  <sheetData>
    <row r="1" spans="1:18" x14ac:dyDescent="0.25">
      <c r="A1" s="11" t="s">
        <v>53</v>
      </c>
      <c r="B1" s="11" t="s">
        <v>46</v>
      </c>
      <c r="C1" s="11" t="s">
        <v>47</v>
      </c>
      <c r="D1" s="11" t="s">
        <v>54</v>
      </c>
      <c r="E1" s="11" t="s">
        <v>55</v>
      </c>
      <c r="F1" s="11" t="s">
        <v>56</v>
      </c>
      <c r="G1" s="11" t="s">
        <v>57</v>
      </c>
      <c r="H1" s="11" t="s">
        <v>58</v>
      </c>
      <c r="J1" t="s">
        <v>2</v>
      </c>
    </row>
    <row r="2" spans="1:18" ht="15.75" thickBot="1" x14ac:dyDescent="0.3">
      <c r="A2" s="1">
        <v>1</v>
      </c>
      <c r="B2" s="13">
        <v>0</v>
      </c>
      <c r="C2" s="13">
        <v>0</v>
      </c>
      <c r="D2" s="13">
        <v>0</v>
      </c>
      <c r="E2" s="13">
        <f>$A2*B2</f>
        <v>0</v>
      </c>
      <c r="F2" s="13">
        <f t="shared" ref="F2:G17" si="0">$A2*C2</f>
        <v>0</v>
      </c>
      <c r="G2" s="2">
        <f t="shared" si="0"/>
        <v>0</v>
      </c>
      <c r="H2">
        <v>8453</v>
      </c>
    </row>
    <row r="3" spans="1:18" x14ac:dyDescent="0.25">
      <c r="A3" s="3">
        <v>2</v>
      </c>
      <c r="B3" s="12">
        <v>1</v>
      </c>
      <c r="C3" s="12">
        <v>0</v>
      </c>
      <c r="D3" s="12">
        <v>0</v>
      </c>
      <c r="E3" s="12">
        <f t="shared" ref="E3:E17" si="1">$A3*B3</f>
        <v>2</v>
      </c>
      <c r="F3" s="12">
        <f t="shared" si="0"/>
        <v>0</v>
      </c>
      <c r="G3" s="4">
        <f t="shared" si="0"/>
        <v>0</v>
      </c>
      <c r="H3">
        <v>10267</v>
      </c>
      <c r="J3" s="10" t="s">
        <v>3</v>
      </c>
      <c r="K3" s="10"/>
    </row>
    <row r="4" spans="1:18" x14ac:dyDescent="0.25">
      <c r="A4" s="3">
        <v>3</v>
      </c>
      <c r="B4" s="12">
        <v>0</v>
      </c>
      <c r="C4" s="12">
        <v>1</v>
      </c>
      <c r="D4" s="12">
        <v>0</v>
      </c>
      <c r="E4" s="12">
        <f t="shared" si="1"/>
        <v>0</v>
      </c>
      <c r="F4" s="12">
        <f t="shared" si="0"/>
        <v>3</v>
      </c>
      <c r="G4" s="4">
        <f t="shared" si="0"/>
        <v>0</v>
      </c>
      <c r="H4">
        <v>9299</v>
      </c>
      <c r="J4" s="7" t="s">
        <v>4</v>
      </c>
      <c r="K4" s="7">
        <v>0.98218492725329154</v>
      </c>
    </row>
    <row r="5" spans="1:18" x14ac:dyDescent="0.25">
      <c r="A5" s="3">
        <v>4</v>
      </c>
      <c r="B5" s="12">
        <v>0</v>
      </c>
      <c r="C5" s="12">
        <v>0</v>
      </c>
      <c r="D5" s="12">
        <v>1</v>
      </c>
      <c r="E5" s="12">
        <f t="shared" si="1"/>
        <v>0</v>
      </c>
      <c r="F5" s="12">
        <f t="shared" si="0"/>
        <v>0</v>
      </c>
      <c r="G5" s="4">
        <f t="shared" si="0"/>
        <v>4</v>
      </c>
      <c r="H5">
        <v>11646</v>
      </c>
      <c r="J5" s="7" t="s">
        <v>5</v>
      </c>
      <c r="K5" s="7">
        <v>0.9646872313235535</v>
      </c>
    </row>
    <row r="6" spans="1:18" x14ac:dyDescent="0.25">
      <c r="A6" s="3">
        <v>5</v>
      </c>
      <c r="B6" s="12">
        <v>0</v>
      </c>
      <c r="C6" s="12">
        <v>0</v>
      </c>
      <c r="D6" s="12">
        <v>0</v>
      </c>
      <c r="E6" s="12">
        <f t="shared" si="1"/>
        <v>0</v>
      </c>
      <c r="F6" s="12">
        <f t="shared" si="0"/>
        <v>0</v>
      </c>
      <c r="G6" s="4">
        <f t="shared" si="0"/>
        <v>0</v>
      </c>
      <c r="H6">
        <v>9361</v>
      </c>
      <c r="J6" s="7" t="s">
        <v>6</v>
      </c>
      <c r="K6" s="7">
        <v>0.93378855873166278</v>
      </c>
    </row>
    <row r="7" spans="1:18" x14ac:dyDescent="0.25">
      <c r="A7" s="3">
        <v>6</v>
      </c>
      <c r="B7" s="12">
        <v>1</v>
      </c>
      <c r="C7" s="12">
        <v>0</v>
      </c>
      <c r="D7" s="12">
        <v>0</v>
      </c>
      <c r="E7" s="12">
        <f t="shared" si="1"/>
        <v>6</v>
      </c>
      <c r="F7" s="12">
        <f t="shared" si="0"/>
        <v>0</v>
      </c>
      <c r="G7" s="4">
        <f t="shared" si="0"/>
        <v>0</v>
      </c>
      <c r="H7">
        <v>10582</v>
      </c>
      <c r="J7" s="7" t="s">
        <v>7</v>
      </c>
      <c r="K7" s="7">
        <v>317.8192489450567</v>
      </c>
    </row>
    <row r="8" spans="1:18" ht="15.75" thickBot="1" x14ac:dyDescent="0.3">
      <c r="A8" s="3">
        <v>7</v>
      </c>
      <c r="B8" s="12">
        <v>0</v>
      </c>
      <c r="C8" s="12">
        <v>1</v>
      </c>
      <c r="D8" s="12">
        <v>0</v>
      </c>
      <c r="E8" s="12">
        <f t="shared" si="1"/>
        <v>0</v>
      </c>
      <c r="F8" s="12">
        <f t="shared" si="0"/>
        <v>7</v>
      </c>
      <c r="G8" s="4">
        <f t="shared" si="0"/>
        <v>0</v>
      </c>
      <c r="H8">
        <v>9612</v>
      </c>
      <c r="J8" s="8" t="s">
        <v>8</v>
      </c>
      <c r="K8" s="8">
        <v>16</v>
      </c>
    </row>
    <row r="9" spans="1:18" x14ac:dyDescent="0.25">
      <c r="A9" s="3">
        <v>8</v>
      </c>
      <c r="B9" s="12">
        <v>0</v>
      </c>
      <c r="C9" s="12">
        <v>0</v>
      </c>
      <c r="D9" s="12">
        <v>1</v>
      </c>
      <c r="E9" s="12">
        <f t="shared" si="1"/>
        <v>0</v>
      </c>
      <c r="F9" s="12">
        <f t="shared" si="0"/>
        <v>0</v>
      </c>
      <c r="G9" s="4">
        <f t="shared" si="0"/>
        <v>8</v>
      </c>
      <c r="H9">
        <v>11802</v>
      </c>
    </row>
    <row r="10" spans="1:18" ht="15.75" thickBot="1" x14ac:dyDescent="0.3">
      <c r="A10" s="3">
        <v>9</v>
      </c>
      <c r="B10" s="12">
        <v>0</v>
      </c>
      <c r="C10" s="12">
        <v>0</v>
      </c>
      <c r="D10" s="12">
        <v>0</v>
      </c>
      <c r="E10" s="12">
        <f t="shared" si="1"/>
        <v>0</v>
      </c>
      <c r="F10" s="12">
        <f t="shared" si="0"/>
        <v>0</v>
      </c>
      <c r="G10" s="4">
        <f t="shared" si="0"/>
        <v>0</v>
      </c>
      <c r="H10">
        <v>8946</v>
      </c>
      <c r="J10" t="s">
        <v>9</v>
      </c>
    </row>
    <row r="11" spans="1:18" x14ac:dyDescent="0.25">
      <c r="A11" s="3">
        <v>10</v>
      </c>
      <c r="B11" s="12">
        <v>1</v>
      </c>
      <c r="C11" s="12">
        <v>0</v>
      </c>
      <c r="D11" s="12">
        <v>0</v>
      </c>
      <c r="E11" s="12">
        <f t="shared" si="1"/>
        <v>10</v>
      </c>
      <c r="F11" s="12">
        <f t="shared" si="0"/>
        <v>0</v>
      </c>
      <c r="G11" s="4">
        <f t="shared" si="0"/>
        <v>0</v>
      </c>
      <c r="H11">
        <v>10206</v>
      </c>
      <c r="J11" s="9"/>
      <c r="K11" s="9" t="s">
        <v>14</v>
      </c>
      <c r="L11" s="9" t="s">
        <v>15</v>
      </c>
      <c r="M11" s="9" t="s">
        <v>16</v>
      </c>
      <c r="N11" s="9" t="s">
        <v>17</v>
      </c>
      <c r="O11" s="9" t="s">
        <v>18</v>
      </c>
    </row>
    <row r="12" spans="1:18" x14ac:dyDescent="0.25">
      <c r="A12" s="3">
        <v>11</v>
      </c>
      <c r="B12" s="12">
        <v>0</v>
      </c>
      <c r="C12" s="12">
        <v>1</v>
      </c>
      <c r="D12" s="12">
        <v>0</v>
      </c>
      <c r="E12" s="12">
        <f t="shared" si="1"/>
        <v>0</v>
      </c>
      <c r="F12" s="12">
        <f t="shared" si="0"/>
        <v>11</v>
      </c>
      <c r="G12" s="4">
        <f t="shared" si="0"/>
        <v>0</v>
      </c>
      <c r="H12">
        <v>9664</v>
      </c>
      <c r="J12" s="7" t="s">
        <v>10</v>
      </c>
      <c r="K12" s="7">
        <v>7</v>
      </c>
      <c r="L12" s="7">
        <v>22075225.150000002</v>
      </c>
      <c r="M12" s="7">
        <v>3153603.5928571434</v>
      </c>
      <c r="N12" s="7">
        <v>31.220992696519055</v>
      </c>
      <c r="O12" s="7">
        <v>3.3961532373377183E-5</v>
      </c>
    </row>
    <row r="13" spans="1:18" x14ac:dyDescent="0.25">
      <c r="A13" s="3">
        <v>12</v>
      </c>
      <c r="B13" s="12">
        <v>0</v>
      </c>
      <c r="C13" s="12">
        <v>0</v>
      </c>
      <c r="D13" s="12">
        <v>1</v>
      </c>
      <c r="E13" s="12">
        <f t="shared" si="1"/>
        <v>0</v>
      </c>
      <c r="F13" s="12">
        <f t="shared" si="0"/>
        <v>0</v>
      </c>
      <c r="G13" s="4">
        <f t="shared" si="0"/>
        <v>12</v>
      </c>
      <c r="H13">
        <v>11822</v>
      </c>
      <c r="J13" s="7" t="s">
        <v>11</v>
      </c>
      <c r="K13" s="7">
        <v>8</v>
      </c>
      <c r="L13" s="7">
        <v>808072.59999999951</v>
      </c>
      <c r="M13" s="7">
        <v>101009.07499999994</v>
      </c>
      <c r="N13" s="7"/>
      <c r="O13" s="7"/>
    </row>
    <row r="14" spans="1:18" ht="15.75" thickBot="1" x14ac:dyDescent="0.3">
      <c r="A14" s="3">
        <v>13</v>
      </c>
      <c r="B14" s="12">
        <v>0</v>
      </c>
      <c r="C14" s="12">
        <v>0</v>
      </c>
      <c r="D14" s="12">
        <v>0</v>
      </c>
      <c r="E14" s="12">
        <f t="shared" si="1"/>
        <v>0</v>
      </c>
      <c r="F14" s="12">
        <f t="shared" si="0"/>
        <v>0</v>
      </c>
      <c r="G14" s="4">
        <f t="shared" si="0"/>
        <v>0</v>
      </c>
      <c r="H14">
        <v>8944</v>
      </c>
      <c r="J14" s="8" t="s">
        <v>12</v>
      </c>
      <c r="K14" s="8">
        <v>15</v>
      </c>
      <c r="L14" s="8">
        <v>22883297.75</v>
      </c>
      <c r="M14" s="8"/>
      <c r="N14" s="8"/>
      <c r="O14" s="8"/>
    </row>
    <row r="15" spans="1:18" ht="15.75" thickBot="1" x14ac:dyDescent="0.3">
      <c r="A15" s="3">
        <v>14</v>
      </c>
      <c r="B15" s="12">
        <v>1</v>
      </c>
      <c r="C15" s="12">
        <v>0</v>
      </c>
      <c r="D15" s="12">
        <v>0</v>
      </c>
      <c r="E15" s="12">
        <f t="shared" si="1"/>
        <v>14</v>
      </c>
      <c r="F15" s="12">
        <f t="shared" si="0"/>
        <v>0</v>
      </c>
      <c r="G15" s="4">
        <f t="shared" si="0"/>
        <v>0</v>
      </c>
      <c r="H15">
        <v>10832</v>
      </c>
    </row>
    <row r="16" spans="1:18" x14ac:dyDescent="0.25">
      <c r="A16" s="3">
        <v>15</v>
      </c>
      <c r="B16" s="12">
        <v>0</v>
      </c>
      <c r="C16" s="12">
        <v>1</v>
      </c>
      <c r="D16" s="12">
        <v>0</v>
      </c>
      <c r="E16" s="12">
        <f t="shared" si="1"/>
        <v>0</v>
      </c>
      <c r="F16" s="12">
        <f t="shared" si="0"/>
        <v>15</v>
      </c>
      <c r="G16" s="4">
        <f t="shared" si="0"/>
        <v>0</v>
      </c>
      <c r="H16">
        <v>10251</v>
      </c>
      <c r="J16" s="9"/>
      <c r="K16" s="9" t="s">
        <v>19</v>
      </c>
      <c r="L16" s="9" t="s">
        <v>7</v>
      </c>
      <c r="M16" s="9" t="s">
        <v>20</v>
      </c>
      <c r="N16" s="9" t="s">
        <v>21</v>
      </c>
      <c r="O16" s="9" t="s">
        <v>22</v>
      </c>
      <c r="P16" s="9" t="s">
        <v>23</v>
      </c>
      <c r="Q16" s="9" t="s">
        <v>24</v>
      </c>
      <c r="R16" s="9" t="s">
        <v>25</v>
      </c>
    </row>
    <row r="17" spans="1:18" x14ac:dyDescent="0.25">
      <c r="A17" s="5">
        <v>16</v>
      </c>
      <c r="B17" s="14">
        <v>0</v>
      </c>
      <c r="C17" s="14">
        <v>0</v>
      </c>
      <c r="D17" s="14">
        <v>1</v>
      </c>
      <c r="E17" s="14">
        <f t="shared" si="1"/>
        <v>0</v>
      </c>
      <c r="F17" s="14">
        <f t="shared" si="0"/>
        <v>0</v>
      </c>
      <c r="G17" s="6">
        <f t="shared" si="0"/>
        <v>16</v>
      </c>
      <c r="H17">
        <v>12807</v>
      </c>
      <c r="J17" s="18" t="s">
        <v>59</v>
      </c>
      <c r="K17" s="18">
        <v>8740.85</v>
      </c>
      <c r="L17" s="7">
        <v>295.1615272820967</v>
      </c>
      <c r="M17" s="7">
        <v>29.613784968818276</v>
      </c>
      <c r="N17" s="7">
        <v>1.8326012465469865E-9</v>
      </c>
      <c r="O17" s="7">
        <v>8060.2062975343079</v>
      </c>
      <c r="P17" s="7">
        <v>9421.4937024656938</v>
      </c>
      <c r="Q17" s="7">
        <v>8060.2062975343079</v>
      </c>
      <c r="R17" s="7">
        <v>9421.4937024656938</v>
      </c>
    </row>
    <row r="18" spans="1:18" x14ac:dyDescent="0.25">
      <c r="J18" s="18" t="s">
        <v>60</v>
      </c>
      <c r="K18" s="18">
        <v>26.449999999999967</v>
      </c>
      <c r="L18" s="7">
        <v>35.533272259953748</v>
      </c>
      <c r="M18" s="7">
        <v>0.74437276157674082</v>
      </c>
      <c r="N18" s="7">
        <v>0.47794382620975684</v>
      </c>
      <c r="O18" s="7">
        <v>-55.489872768788892</v>
      </c>
      <c r="P18" s="7">
        <v>108.38987276878882</v>
      </c>
      <c r="Q18" s="7">
        <v>-55.489872768788892</v>
      </c>
      <c r="R18" s="7">
        <v>108.38987276878882</v>
      </c>
    </row>
    <row r="19" spans="1:18" x14ac:dyDescent="0.25">
      <c r="J19" s="18" t="s">
        <v>61</v>
      </c>
      <c r="K19" s="18">
        <v>1467.0999999999988</v>
      </c>
      <c r="L19" s="7">
        <v>439.52230425485743</v>
      </c>
      <c r="M19" s="7">
        <v>3.337942092579901</v>
      </c>
      <c r="N19" s="7">
        <v>1.0262498373718641E-2</v>
      </c>
      <c r="O19" s="7">
        <v>453.55974887383343</v>
      </c>
      <c r="P19" s="7">
        <v>2480.640251126164</v>
      </c>
      <c r="Q19" s="7">
        <v>453.55974887383343</v>
      </c>
      <c r="R19" s="7">
        <v>2480.640251126164</v>
      </c>
    </row>
    <row r="20" spans="1:18" x14ac:dyDescent="0.25">
      <c r="A20" t="s">
        <v>62</v>
      </c>
      <c r="J20" s="18" t="s">
        <v>63</v>
      </c>
      <c r="K20" s="18">
        <v>311.34999999999962</v>
      </c>
      <c r="L20" s="7">
        <v>463.29718796362221</v>
      </c>
      <c r="M20" s="7">
        <v>0.67203084346034625</v>
      </c>
      <c r="N20" s="7">
        <v>0.52049596200926551</v>
      </c>
      <c r="O20" s="7">
        <v>-757.01523127257542</v>
      </c>
      <c r="P20" s="7">
        <v>1379.7152312725748</v>
      </c>
      <c r="Q20" s="7">
        <v>-757.01523127257542</v>
      </c>
      <c r="R20" s="7">
        <v>1379.7152312725748</v>
      </c>
    </row>
    <row r="21" spans="1:18" x14ac:dyDescent="0.25">
      <c r="A21">
        <v>2</v>
      </c>
      <c r="B21">
        <v>10267</v>
      </c>
      <c r="J21" s="18" t="s">
        <v>64</v>
      </c>
      <c r="K21" s="18">
        <v>2402.6500000000005</v>
      </c>
      <c r="L21" s="7">
        <v>488.50172946213792</v>
      </c>
      <c r="M21" s="7">
        <v>4.9184063332701502</v>
      </c>
      <c r="N21" s="7">
        <v>1.1663545900606745E-3</v>
      </c>
      <c r="O21" s="7">
        <v>1276.1629918059232</v>
      </c>
      <c r="P21" s="7">
        <v>3529.1370081940777</v>
      </c>
      <c r="Q21" s="7">
        <v>1276.1629918059232</v>
      </c>
      <c r="R21" s="7">
        <v>3529.1370081940777</v>
      </c>
    </row>
    <row r="22" spans="1:18" x14ac:dyDescent="0.25">
      <c r="A22">
        <v>6</v>
      </c>
      <c r="B22">
        <v>10582</v>
      </c>
      <c r="J22" s="18" t="s">
        <v>65</v>
      </c>
      <c r="K22" s="18">
        <v>6.5250000000001105</v>
      </c>
      <c r="L22" s="7">
        <v>50.251635545522234</v>
      </c>
      <c r="M22" s="7">
        <v>0.12984652000210434</v>
      </c>
      <c r="N22" s="7">
        <v>0.89989331990330801</v>
      </c>
      <c r="O22" s="7">
        <v>-109.35547936874688</v>
      </c>
      <c r="P22" s="7">
        <v>122.40547936874709</v>
      </c>
      <c r="Q22" s="7">
        <v>-109.35547936874688</v>
      </c>
      <c r="R22" s="7">
        <v>122.40547936874709</v>
      </c>
    </row>
    <row r="23" spans="1:18" x14ac:dyDescent="0.25">
      <c r="A23">
        <v>10</v>
      </c>
      <c r="B23">
        <v>10206</v>
      </c>
      <c r="J23" s="18" t="s">
        <v>66</v>
      </c>
      <c r="K23" s="18">
        <v>46.250000000000036</v>
      </c>
      <c r="L23" s="7">
        <v>50.251635545522277</v>
      </c>
      <c r="M23" s="7">
        <v>0.92036805365474694</v>
      </c>
      <c r="N23" s="7">
        <v>0.38429350781971661</v>
      </c>
      <c r="O23" s="7">
        <v>-69.630479368747046</v>
      </c>
      <c r="P23" s="7">
        <v>162.13047936874713</v>
      </c>
      <c r="Q23" s="7">
        <v>-69.630479368747046</v>
      </c>
      <c r="R23" s="7">
        <v>162.13047936874713</v>
      </c>
    </row>
    <row r="24" spans="1:18" ht="15.75" thickBot="1" x14ac:dyDescent="0.3">
      <c r="A24">
        <v>14</v>
      </c>
      <c r="B24">
        <v>10832</v>
      </c>
      <c r="J24" s="18" t="s">
        <v>67</v>
      </c>
      <c r="K24" s="19">
        <v>61.125000000000021</v>
      </c>
      <c r="L24" s="8">
        <v>50.251635545522269</v>
      </c>
      <c r="M24" s="8">
        <v>1.216378319559922</v>
      </c>
      <c r="N24" s="8">
        <v>0.25850872672090519</v>
      </c>
      <c r="O24" s="8">
        <v>-54.755479368747039</v>
      </c>
      <c r="P24" s="8">
        <v>177.00547936874707</v>
      </c>
      <c r="Q24" s="8">
        <v>-54.755479368747039</v>
      </c>
      <c r="R24" s="8">
        <v>177.00547936874707</v>
      </c>
    </row>
    <row r="26" spans="1:18" x14ac:dyDescent="0.25">
      <c r="A26" t="s">
        <v>68</v>
      </c>
      <c r="J26" s="21" t="s">
        <v>69</v>
      </c>
      <c r="K26" s="16"/>
      <c r="L26" s="16"/>
      <c r="M26" s="16"/>
      <c r="N26" s="16"/>
    </row>
    <row r="27" spans="1:18" x14ac:dyDescent="0.25">
      <c r="A27" t="s">
        <v>70</v>
      </c>
      <c r="J27" s="21" t="s">
        <v>71</v>
      </c>
      <c r="K27" s="16"/>
      <c r="L27" s="16"/>
      <c r="M27" s="16"/>
      <c r="N27" s="16"/>
      <c r="O27" t="s">
        <v>72</v>
      </c>
    </row>
    <row r="28" spans="1:18" x14ac:dyDescent="0.25">
      <c r="A28" t="s">
        <v>73</v>
      </c>
      <c r="J28" s="21" t="s">
        <v>74</v>
      </c>
      <c r="K28" s="16"/>
      <c r="L28" s="16"/>
      <c r="M28" s="16"/>
      <c r="N28" s="16"/>
      <c r="O28" t="s">
        <v>75</v>
      </c>
    </row>
    <row r="29" spans="1:18" x14ac:dyDescent="0.25">
      <c r="A29">
        <f>K17+K19</f>
        <v>10207.949999999999</v>
      </c>
    </row>
    <row r="30" spans="1:18" x14ac:dyDescent="0.25">
      <c r="A30">
        <f>K18+K22</f>
        <v>32.97500000000008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5" workbookViewId="0">
      <selection activeCell="I26" sqref="I26"/>
    </sheetView>
  </sheetViews>
  <sheetFormatPr defaultRowHeight="15" x14ac:dyDescent="0.25"/>
  <cols>
    <col min="2" max="2" width="17.28515625" customWidth="1"/>
    <col min="5" max="5" width="18" bestFit="1" customWidth="1"/>
    <col min="6" max="6" width="12.7109375" bestFit="1" customWidth="1"/>
    <col min="7" max="7" width="14.5703125" bestFit="1" customWidth="1"/>
    <col min="8" max="8" width="12.7109375" bestFit="1" customWidth="1"/>
    <col min="9" max="9" width="15.7109375" customWidth="1"/>
    <col min="10" max="10" width="13.42578125" bestFit="1" customWidth="1"/>
    <col min="11" max="13" width="12.7109375" bestFit="1" customWidth="1"/>
  </cols>
  <sheetData>
    <row r="1" spans="1:13" ht="45" x14ac:dyDescent="0.25">
      <c r="A1" s="48" t="s">
        <v>0</v>
      </c>
      <c r="B1" s="48" t="s">
        <v>82</v>
      </c>
      <c r="C1" s="48"/>
      <c r="E1" t="s">
        <v>2</v>
      </c>
    </row>
    <row r="2" spans="1:13" ht="15.75" thickBot="1" x14ac:dyDescent="0.3">
      <c r="A2" s="1">
        <v>1896</v>
      </c>
      <c r="B2" s="22">
        <v>13.71</v>
      </c>
    </row>
    <row r="3" spans="1:13" x14ac:dyDescent="0.25">
      <c r="A3" s="3">
        <v>1900</v>
      </c>
      <c r="B3" s="23">
        <v>14.47</v>
      </c>
      <c r="E3" s="10" t="s">
        <v>3</v>
      </c>
      <c r="F3" s="10"/>
    </row>
    <row r="4" spans="1:13" x14ac:dyDescent="0.25">
      <c r="A4" s="3">
        <v>1904</v>
      </c>
      <c r="B4" s="23">
        <v>14.35</v>
      </c>
      <c r="E4" s="7" t="s">
        <v>4</v>
      </c>
      <c r="F4" s="7">
        <v>0.96421536415380693</v>
      </c>
    </row>
    <row r="5" spans="1:13" x14ac:dyDescent="0.25">
      <c r="A5" s="3">
        <v>1908</v>
      </c>
      <c r="B5" s="23">
        <v>14.92</v>
      </c>
      <c r="E5" s="7" t="s">
        <v>5</v>
      </c>
      <c r="F5" s="7">
        <v>0.92971126847025842</v>
      </c>
    </row>
    <row r="6" spans="1:13" x14ac:dyDescent="0.25">
      <c r="A6" s="3">
        <v>1912</v>
      </c>
      <c r="B6" s="23">
        <v>14.76</v>
      </c>
      <c r="E6" s="7" t="s">
        <v>6</v>
      </c>
      <c r="F6" s="7">
        <v>0.92689971920906866</v>
      </c>
    </row>
    <row r="7" spans="1:13" x14ac:dyDescent="0.25">
      <c r="A7" s="3">
        <v>1920</v>
      </c>
      <c r="B7" s="23">
        <v>14.51</v>
      </c>
      <c r="E7" s="7" t="s">
        <v>7</v>
      </c>
      <c r="F7" s="7">
        <v>0.36277463320054798</v>
      </c>
    </row>
    <row r="8" spans="1:13" ht="15.75" thickBot="1" x14ac:dyDescent="0.3">
      <c r="A8" s="3">
        <v>1924</v>
      </c>
      <c r="B8" s="23">
        <v>15.53</v>
      </c>
      <c r="E8" s="8" t="s">
        <v>8</v>
      </c>
      <c r="F8" s="8">
        <v>27</v>
      </c>
    </row>
    <row r="9" spans="1:13" x14ac:dyDescent="0.25">
      <c r="A9" s="3">
        <v>1928</v>
      </c>
      <c r="B9" s="23">
        <v>15.21</v>
      </c>
    </row>
    <row r="10" spans="1:13" ht="15.75" thickBot="1" x14ac:dyDescent="0.3">
      <c r="A10" s="3">
        <v>1932</v>
      </c>
      <c r="B10" s="23">
        <v>15.72</v>
      </c>
      <c r="E10" t="s">
        <v>9</v>
      </c>
    </row>
    <row r="11" spans="1:13" x14ac:dyDescent="0.25">
      <c r="A11" s="3">
        <v>1936</v>
      </c>
      <c r="B11" s="23">
        <v>16</v>
      </c>
      <c r="E11" s="9"/>
      <c r="F11" s="9" t="s">
        <v>14</v>
      </c>
      <c r="G11" s="9" t="s">
        <v>15</v>
      </c>
      <c r="H11" s="9" t="s">
        <v>16</v>
      </c>
      <c r="I11" s="9" t="s">
        <v>17</v>
      </c>
      <c r="J11" s="9" t="s">
        <v>18</v>
      </c>
    </row>
    <row r="12" spans="1:13" x14ac:dyDescent="0.25">
      <c r="A12" s="3">
        <v>1948</v>
      </c>
      <c r="B12" s="23">
        <v>15.4</v>
      </c>
      <c r="E12" s="7" t="s">
        <v>10</v>
      </c>
      <c r="F12" s="7">
        <v>1</v>
      </c>
      <c r="G12" s="7">
        <v>43.518730804321869</v>
      </c>
      <c r="H12" s="7">
        <v>43.518730804321869</v>
      </c>
      <c r="I12" s="7">
        <v>330.67578836476292</v>
      </c>
      <c r="J12" s="7">
        <v>6.2996611867179585E-16</v>
      </c>
    </row>
    <row r="13" spans="1:13" x14ac:dyDescent="0.25">
      <c r="A13" s="3">
        <v>1952</v>
      </c>
      <c r="B13" s="23">
        <v>16.22</v>
      </c>
      <c r="E13" s="7" t="s">
        <v>11</v>
      </c>
      <c r="F13" s="7">
        <v>25</v>
      </c>
      <c r="G13" s="7">
        <v>3.2901358623448029</v>
      </c>
      <c r="H13" s="7">
        <v>0.13160543449379211</v>
      </c>
      <c r="I13" s="7"/>
      <c r="J13" s="7"/>
    </row>
    <row r="14" spans="1:13" ht="15.75" thickBot="1" x14ac:dyDescent="0.3">
      <c r="A14" s="3">
        <v>1956</v>
      </c>
      <c r="B14" s="23">
        <v>16.350000000000001</v>
      </c>
      <c r="E14" s="8" t="s">
        <v>12</v>
      </c>
      <c r="F14" s="8">
        <v>26</v>
      </c>
      <c r="G14" s="8">
        <v>46.808866666666674</v>
      </c>
      <c r="H14" s="8"/>
      <c r="I14" s="8"/>
      <c r="J14" s="8"/>
    </row>
    <row r="15" spans="1:13" ht="15.75" thickBot="1" x14ac:dyDescent="0.3">
      <c r="A15" s="3">
        <v>1960</v>
      </c>
      <c r="B15" s="23">
        <v>16.809999999999999</v>
      </c>
    </row>
    <row r="16" spans="1:13" x14ac:dyDescent="0.25">
      <c r="A16" s="3">
        <v>1964</v>
      </c>
      <c r="B16" s="23">
        <v>16.850000000000001</v>
      </c>
      <c r="E16" s="9"/>
      <c r="F16" s="9" t="s">
        <v>19</v>
      </c>
      <c r="G16" s="9" t="s">
        <v>7</v>
      </c>
      <c r="H16" s="9" t="s">
        <v>20</v>
      </c>
      <c r="I16" s="35" t="s">
        <v>21</v>
      </c>
      <c r="J16" s="28" t="s">
        <v>22</v>
      </c>
      <c r="K16" s="28" t="s">
        <v>23</v>
      </c>
      <c r="L16" s="32" t="s">
        <v>83</v>
      </c>
      <c r="M16" s="32" t="s">
        <v>84</v>
      </c>
    </row>
    <row r="17" spans="1:13" x14ac:dyDescent="0.25">
      <c r="A17" s="3">
        <v>1968</v>
      </c>
      <c r="B17" s="23">
        <v>17.39</v>
      </c>
      <c r="E17" s="7" t="s">
        <v>13</v>
      </c>
      <c r="F17" s="7">
        <v>-53.528687962995164</v>
      </c>
      <c r="G17" s="7">
        <v>3.8451072342154466</v>
      </c>
      <c r="H17" s="7">
        <v>-13.92124710766802</v>
      </c>
      <c r="I17" s="36">
        <v>2.7961023987198417E-13</v>
      </c>
      <c r="J17" s="29">
        <v>-61.447834551332477</v>
      </c>
      <c r="K17" s="29">
        <v>-45.609541374657852</v>
      </c>
      <c r="L17" s="33">
        <v>-60.096672361143121</v>
      </c>
      <c r="M17" s="33">
        <v>-46.960703564847208</v>
      </c>
    </row>
    <row r="18" spans="1:13" ht="15.75" thickBot="1" x14ac:dyDescent="0.3">
      <c r="A18" s="3">
        <v>1972</v>
      </c>
      <c r="B18" s="23">
        <v>17.350000000000001</v>
      </c>
      <c r="E18" s="8" t="s">
        <v>26</v>
      </c>
      <c r="F18" s="8">
        <v>3.5735792786839631E-2</v>
      </c>
      <c r="G18" s="8">
        <v>1.9651794878784937E-3</v>
      </c>
      <c r="H18" s="8">
        <v>18.184493074176213</v>
      </c>
      <c r="I18" s="37">
        <v>6.2996611867180058E-16</v>
      </c>
      <c r="J18" s="30">
        <v>3.1688429868473894E-2</v>
      </c>
      <c r="K18" s="30">
        <v>3.9783155705205367E-2</v>
      </c>
      <c r="L18" s="34">
        <v>3.2378989600418247E-2</v>
      </c>
      <c r="M18" s="34">
        <v>3.9092595973261014E-2</v>
      </c>
    </row>
    <row r="19" spans="1:13" x14ac:dyDescent="0.25">
      <c r="A19" s="3">
        <v>1976</v>
      </c>
      <c r="B19" s="23">
        <v>17.29</v>
      </c>
      <c r="I19" t="s">
        <v>94</v>
      </c>
      <c r="J19" s="31" t="s">
        <v>85</v>
      </c>
      <c r="L19" s="31" t="s">
        <v>86</v>
      </c>
    </row>
    <row r="20" spans="1:13" x14ac:dyDescent="0.25">
      <c r="A20" s="3">
        <v>1980</v>
      </c>
      <c r="B20" s="23">
        <v>17.350000000000001</v>
      </c>
      <c r="I20" t="s">
        <v>87</v>
      </c>
      <c r="L20" t="s">
        <v>107</v>
      </c>
    </row>
    <row r="21" spans="1:13" x14ac:dyDescent="0.25">
      <c r="A21" s="3">
        <v>1984</v>
      </c>
      <c r="B21" s="23">
        <v>17.25</v>
      </c>
      <c r="I21" t="s">
        <v>88</v>
      </c>
      <c r="L21" t="s">
        <v>38</v>
      </c>
      <c r="M21">
        <f>F8</f>
        <v>27</v>
      </c>
    </row>
    <row r="22" spans="1:13" x14ac:dyDescent="0.25">
      <c r="A22" s="3">
        <v>1988</v>
      </c>
      <c r="B22" s="23">
        <v>17.61</v>
      </c>
      <c r="I22" t="s">
        <v>89</v>
      </c>
      <c r="L22" t="s">
        <v>108</v>
      </c>
      <c r="M22">
        <f>0.1</f>
        <v>0.1</v>
      </c>
    </row>
    <row r="23" spans="1:13" x14ac:dyDescent="0.25">
      <c r="A23" s="3">
        <v>1992</v>
      </c>
      <c r="B23" s="23">
        <v>18.170000000000002</v>
      </c>
      <c r="L23" t="s">
        <v>37</v>
      </c>
      <c r="M23">
        <f>F7</f>
        <v>0.36277463320054798</v>
      </c>
    </row>
    <row r="24" spans="1:13" x14ac:dyDescent="0.25">
      <c r="A24" s="24">
        <v>1996</v>
      </c>
      <c r="B24" s="25">
        <v>18.09</v>
      </c>
      <c r="L24" t="s">
        <v>109</v>
      </c>
      <c r="M24">
        <f>_xlfn.STDEV.S(A2:A28)</f>
        <v>36.203288009213509</v>
      </c>
    </row>
    <row r="25" spans="1:13" x14ac:dyDescent="0.25">
      <c r="A25" s="24">
        <v>2000</v>
      </c>
      <c r="B25" s="25">
        <v>17.71</v>
      </c>
      <c r="L25" t="s">
        <v>110</v>
      </c>
      <c r="M25">
        <f>F18</f>
        <v>3.5735792786839631E-2</v>
      </c>
    </row>
    <row r="26" spans="1:13" x14ac:dyDescent="0.25">
      <c r="A26" s="3">
        <v>2004</v>
      </c>
      <c r="B26" s="25">
        <v>17.79</v>
      </c>
      <c r="L26" t="s">
        <v>111</v>
      </c>
      <c r="M26" s="49">
        <f>M25-_xlfn.T.INV(1-M22/2,M21-2)*M23/M24/SQRT(M21-1)</f>
        <v>3.2378989600418247E-2</v>
      </c>
    </row>
    <row r="27" spans="1:13" x14ac:dyDescent="0.25">
      <c r="A27" s="24">
        <v>2008</v>
      </c>
      <c r="B27" s="25">
        <v>17.670000000000002</v>
      </c>
      <c r="L27" t="s">
        <v>112</v>
      </c>
      <c r="M27" s="49">
        <f>M25+_xlfn.T.INV(1-M22/2,M21-2)*M23/M24/SQRT(M21-1)</f>
        <v>3.9092595973261014E-2</v>
      </c>
    </row>
    <row r="28" spans="1:13" x14ac:dyDescent="0.25">
      <c r="A28" s="26">
        <v>2012</v>
      </c>
      <c r="B28" s="27">
        <v>17.809999999999999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E21" sqref="E21"/>
    </sheetView>
  </sheetViews>
  <sheetFormatPr defaultRowHeight="15" x14ac:dyDescent="0.25"/>
  <cols>
    <col min="1" max="1" width="11.140625" customWidth="1"/>
    <col min="2" max="2" width="17" customWidth="1"/>
    <col min="3" max="3" width="19.7109375" customWidth="1"/>
    <col min="4" max="4" width="17.42578125" customWidth="1"/>
    <col min="6" max="6" width="18" bestFit="1" customWidth="1"/>
    <col min="7" max="7" width="12.7109375" bestFit="1" customWidth="1"/>
    <col min="8" max="8" width="14.5703125" bestFit="1" customWidth="1"/>
    <col min="10" max="10" width="12.5703125" bestFit="1" customWidth="1"/>
    <col min="11" max="11" width="13.42578125" bestFit="1" customWidth="1"/>
    <col min="12" max="12" width="12.7109375" bestFit="1" customWidth="1"/>
  </cols>
  <sheetData>
    <row r="1" spans="1:12" ht="30" x14ac:dyDescent="0.25">
      <c r="A1" s="38" t="s">
        <v>90</v>
      </c>
      <c r="B1" s="39" t="s">
        <v>91</v>
      </c>
      <c r="C1" s="39" t="s">
        <v>92</v>
      </c>
      <c r="D1" s="39" t="s">
        <v>93</v>
      </c>
      <c r="F1" t="s">
        <v>2</v>
      </c>
    </row>
    <row r="2" spans="1:12" ht="15.75" thickBot="1" x14ac:dyDescent="0.3">
      <c r="A2" s="40">
        <v>1986</v>
      </c>
      <c r="B2" s="41">
        <v>8.3324999999999996</v>
      </c>
      <c r="C2" s="41">
        <v>1.858736059479682</v>
      </c>
      <c r="D2" s="41">
        <v>7</v>
      </c>
    </row>
    <row r="3" spans="1:12" x14ac:dyDescent="0.25">
      <c r="A3" s="40">
        <v>1987</v>
      </c>
      <c r="B3" s="41">
        <v>8.2033333333333296</v>
      </c>
      <c r="C3" s="41">
        <v>3.7408759124087965</v>
      </c>
      <c r="D3" s="41">
        <v>6.2</v>
      </c>
      <c r="F3" s="10" t="s">
        <v>3</v>
      </c>
      <c r="G3" s="10"/>
    </row>
    <row r="4" spans="1:12" x14ac:dyDescent="0.25">
      <c r="A4" s="40">
        <v>1988</v>
      </c>
      <c r="B4" s="41">
        <v>9.3149999999999995</v>
      </c>
      <c r="C4" s="41">
        <v>4.0090882439163238</v>
      </c>
      <c r="D4" s="41">
        <v>5.5</v>
      </c>
      <c r="F4" s="7" t="s">
        <v>4</v>
      </c>
      <c r="G4" s="7">
        <v>0.66303268871500265</v>
      </c>
    </row>
    <row r="5" spans="1:12" x14ac:dyDescent="0.25">
      <c r="A5" s="40">
        <v>1989</v>
      </c>
      <c r="B5" s="41">
        <v>10.873333333333299</v>
      </c>
      <c r="C5" s="41">
        <v>4.8270030300900544</v>
      </c>
      <c r="D5" s="41">
        <v>5.3</v>
      </c>
      <c r="F5" s="7" t="s">
        <v>5</v>
      </c>
      <c r="G5" s="7">
        <v>0.43961234630464557</v>
      </c>
    </row>
    <row r="6" spans="1:12" x14ac:dyDescent="0.25">
      <c r="A6" s="40">
        <v>1990</v>
      </c>
      <c r="B6" s="41">
        <v>10.009166666666699</v>
      </c>
      <c r="C6" s="41">
        <v>5.397956439902714</v>
      </c>
      <c r="D6" s="41">
        <v>5.6</v>
      </c>
      <c r="F6" s="7" t="s">
        <v>6</v>
      </c>
      <c r="G6" s="7">
        <v>0.39650560371269522</v>
      </c>
    </row>
    <row r="7" spans="1:12" x14ac:dyDescent="0.25">
      <c r="A7" s="40">
        <v>1991</v>
      </c>
      <c r="B7" s="41">
        <v>8.4633333333333294</v>
      </c>
      <c r="C7" s="41">
        <v>4.2349639645391335</v>
      </c>
      <c r="D7" s="41">
        <v>6.9000000953674299</v>
      </c>
      <c r="F7" s="7" t="s">
        <v>7</v>
      </c>
      <c r="G7" s="7">
        <v>1.1552551267716145</v>
      </c>
    </row>
    <row r="8" spans="1:12" ht="15.75" thickBot="1" x14ac:dyDescent="0.3">
      <c r="A8" s="40">
        <v>1992</v>
      </c>
      <c r="B8" s="41">
        <v>6.2516666666666696</v>
      </c>
      <c r="C8" s="41">
        <v>3.0288196781495458</v>
      </c>
      <c r="D8" s="41">
        <v>7.5999999046325701</v>
      </c>
      <c r="F8" s="8" t="s">
        <v>8</v>
      </c>
      <c r="G8" s="8">
        <v>29</v>
      </c>
    </row>
    <row r="9" spans="1:12" x14ac:dyDescent="0.25">
      <c r="A9" s="40">
        <v>1993</v>
      </c>
      <c r="B9" s="41">
        <v>6</v>
      </c>
      <c r="C9" s="41">
        <v>2.9516569663852152</v>
      </c>
      <c r="D9" s="41">
        <v>7</v>
      </c>
    </row>
    <row r="10" spans="1:12" ht="15.75" thickBot="1" x14ac:dyDescent="0.3">
      <c r="A10" s="40">
        <v>1994</v>
      </c>
      <c r="B10" s="41">
        <v>7.1383333333333301</v>
      </c>
      <c r="C10" s="41">
        <v>2.6074415921546858</v>
      </c>
      <c r="D10" s="41">
        <v>6.1999998092651403</v>
      </c>
      <c r="F10" t="s">
        <v>9</v>
      </c>
    </row>
    <row r="11" spans="1:12" x14ac:dyDescent="0.25">
      <c r="A11" s="40">
        <v>1995</v>
      </c>
      <c r="B11" s="41">
        <v>8.8291666666666693</v>
      </c>
      <c r="C11" s="41">
        <v>2.8054196885364746</v>
      </c>
      <c r="D11" s="41">
        <v>5.6999998092651403</v>
      </c>
      <c r="F11" s="9"/>
      <c r="G11" s="9" t="s">
        <v>14</v>
      </c>
      <c r="H11" s="9" t="s">
        <v>15</v>
      </c>
      <c r="I11" s="9" t="s">
        <v>16</v>
      </c>
      <c r="J11" s="9" t="s">
        <v>17</v>
      </c>
      <c r="K11" s="9" t="s">
        <v>18</v>
      </c>
    </row>
    <row r="12" spans="1:12" x14ac:dyDescent="0.25">
      <c r="A12" s="40">
        <v>1996</v>
      </c>
      <c r="B12" s="41">
        <v>8.2708333333333304</v>
      </c>
      <c r="C12" s="41">
        <v>2.9312041999344842</v>
      </c>
      <c r="D12" s="41">
        <v>5.5</v>
      </c>
      <c r="F12" s="7" t="s">
        <v>10</v>
      </c>
      <c r="G12" s="7">
        <v>2</v>
      </c>
      <c r="H12" s="7">
        <v>27.221401386639542</v>
      </c>
      <c r="I12" s="7">
        <v>13.610700693319771</v>
      </c>
      <c r="J12" s="7">
        <v>10.198227002815512</v>
      </c>
      <c r="K12" s="7">
        <v>5.3746632667389931E-4</v>
      </c>
    </row>
    <row r="13" spans="1:12" x14ac:dyDescent="0.25">
      <c r="A13" s="40">
        <v>1997</v>
      </c>
      <c r="B13" s="41">
        <v>8.44166666666667</v>
      </c>
      <c r="C13" s="41">
        <v>2.3376899373076299</v>
      </c>
      <c r="D13" s="41">
        <v>5</v>
      </c>
      <c r="F13" s="7" t="s">
        <v>11</v>
      </c>
      <c r="G13" s="7">
        <v>26</v>
      </c>
      <c r="H13" s="7">
        <v>34.699974606234576</v>
      </c>
      <c r="I13" s="7">
        <v>1.3346144079320992</v>
      </c>
      <c r="J13" s="7"/>
      <c r="K13" s="7"/>
    </row>
    <row r="14" spans="1:12" ht="15.75" thickBot="1" x14ac:dyDescent="0.3">
      <c r="A14" s="40">
        <v>1998</v>
      </c>
      <c r="B14" s="41">
        <v>8.3541666666666696</v>
      </c>
      <c r="C14" s="41">
        <v>1.55227909874327</v>
      </c>
      <c r="D14" s="41">
        <v>4.5999999046325701</v>
      </c>
      <c r="F14" s="8" t="s">
        <v>12</v>
      </c>
      <c r="G14" s="8">
        <v>28</v>
      </c>
      <c r="H14" s="8">
        <v>61.921375992874118</v>
      </c>
      <c r="I14" s="8"/>
      <c r="J14" s="8"/>
      <c r="K14" s="8"/>
    </row>
    <row r="15" spans="1:12" ht="15.75" thickBot="1" x14ac:dyDescent="0.3">
      <c r="A15" s="40">
        <v>1999</v>
      </c>
      <c r="B15" s="41">
        <v>7.9941666666666702</v>
      </c>
      <c r="C15" s="41">
        <v>2.1880271969738203</v>
      </c>
      <c r="D15" s="41">
        <v>4.3000001907348597</v>
      </c>
    </row>
    <row r="16" spans="1:12" x14ac:dyDescent="0.25">
      <c r="A16" s="40">
        <v>2000</v>
      </c>
      <c r="B16" s="41">
        <v>9.2333333333333307</v>
      </c>
      <c r="C16" s="41">
        <v>3.3768572714992615</v>
      </c>
      <c r="D16" s="41">
        <v>4.0999999046325701</v>
      </c>
      <c r="F16" s="9"/>
      <c r="G16" s="9" t="s">
        <v>19</v>
      </c>
      <c r="H16" s="9" t="s">
        <v>7</v>
      </c>
      <c r="I16" s="9" t="s">
        <v>20</v>
      </c>
      <c r="J16" s="9" t="s">
        <v>21</v>
      </c>
      <c r="K16" s="9" t="s">
        <v>22</v>
      </c>
      <c r="L16" s="9" t="s">
        <v>23</v>
      </c>
    </row>
    <row r="17" spans="1:12" x14ac:dyDescent="0.25">
      <c r="A17" s="40">
        <v>2001</v>
      </c>
      <c r="B17" s="41">
        <v>6.9216666666666704</v>
      </c>
      <c r="C17" s="41">
        <v>2.8261711188543188</v>
      </c>
      <c r="D17" s="41">
        <v>4.8000001907348597</v>
      </c>
      <c r="F17" s="7" t="s">
        <v>13</v>
      </c>
      <c r="G17" s="7">
        <v>8.8853499205217972</v>
      </c>
      <c r="H17" s="7">
        <v>0.67099693454431963</v>
      </c>
      <c r="I17" s="7">
        <v>13.242012687518345</v>
      </c>
      <c r="J17" s="7">
        <v>4.5844361792193938E-13</v>
      </c>
      <c r="K17" s="7">
        <v>7.5060959683268234</v>
      </c>
      <c r="L17" s="7">
        <v>10.264603872716771</v>
      </c>
    </row>
    <row r="18" spans="1:12" x14ac:dyDescent="0.25">
      <c r="A18" s="40">
        <v>2002</v>
      </c>
      <c r="B18" s="41">
        <v>4.6749999999999998</v>
      </c>
      <c r="C18" s="41">
        <v>1.5860316265058287</v>
      </c>
      <c r="D18" s="41">
        <v>5.9000000953674299</v>
      </c>
      <c r="F18" s="7" t="s">
        <v>26</v>
      </c>
      <c r="G18" s="7">
        <v>-0.42990876698586583</v>
      </c>
      <c r="H18" s="7">
        <v>0.11708465380882654</v>
      </c>
      <c r="I18" s="7">
        <v>-3.671777239806441</v>
      </c>
      <c r="J18" s="7">
        <v>1.0936829823430599E-3</v>
      </c>
      <c r="K18" s="7">
        <v>-0.67057971970321817</v>
      </c>
      <c r="L18" s="7">
        <v>-0.18923781426851347</v>
      </c>
    </row>
    <row r="19" spans="1:12" ht="15.75" thickBot="1" x14ac:dyDescent="0.3">
      <c r="A19" s="40">
        <v>2003</v>
      </c>
      <c r="B19" s="41">
        <v>4.1224999999999996</v>
      </c>
      <c r="C19" s="41">
        <v>2.2700949733610827</v>
      </c>
      <c r="D19" s="41">
        <v>6.0999999046325701</v>
      </c>
      <c r="F19" s="8" t="s">
        <v>27</v>
      </c>
      <c r="G19" s="8">
        <v>5.4985653229285322E-2</v>
      </c>
      <c r="H19" s="8">
        <v>0.24188440206374567</v>
      </c>
      <c r="I19" s="8">
        <v>0.22732202969745244</v>
      </c>
      <c r="J19" s="37">
        <v>0.82195137501129911</v>
      </c>
      <c r="K19" s="30">
        <v>-0.4422148559612728</v>
      </c>
      <c r="L19" s="30">
        <v>0.55218616241984342</v>
      </c>
    </row>
    <row r="20" spans="1:12" x14ac:dyDescent="0.25">
      <c r="A20" s="40">
        <v>2004</v>
      </c>
      <c r="B20" s="41">
        <v>4.34</v>
      </c>
      <c r="C20" s="41">
        <v>2.6772366930917713</v>
      </c>
      <c r="D20" s="41">
        <v>5.5999999046325701</v>
      </c>
      <c r="J20" t="s">
        <v>95</v>
      </c>
      <c r="K20" s="31" t="s">
        <v>96</v>
      </c>
    </row>
    <row r="21" spans="1:12" x14ac:dyDescent="0.25">
      <c r="A21" s="40">
        <v>2005</v>
      </c>
      <c r="B21" s="41">
        <v>6.1891666666666696</v>
      </c>
      <c r="C21" s="41">
        <v>3.3927468454954663</v>
      </c>
      <c r="D21" s="41">
        <v>5.1999998092651403</v>
      </c>
      <c r="J21" t="s">
        <v>97</v>
      </c>
    </row>
    <row r="22" spans="1:12" x14ac:dyDescent="0.25">
      <c r="A22" s="40">
        <v>2006</v>
      </c>
      <c r="B22" s="41">
        <v>7.9574999999999996</v>
      </c>
      <c r="C22" s="41">
        <v>3.2259441007040266</v>
      </c>
      <c r="D22" s="41">
        <v>4.6999998092651403</v>
      </c>
    </row>
    <row r="23" spans="1:12" x14ac:dyDescent="0.25">
      <c r="A23" s="40">
        <v>2007</v>
      </c>
      <c r="B23" s="41">
        <v>8.0500000000000007</v>
      </c>
      <c r="C23" s="41">
        <v>2.8526724815013438</v>
      </c>
      <c r="D23" s="41">
        <v>4.6999998092651403</v>
      </c>
    </row>
    <row r="24" spans="1:12" x14ac:dyDescent="0.25">
      <c r="A24" s="40">
        <v>2008</v>
      </c>
      <c r="B24" s="41">
        <v>5.0875000000000004</v>
      </c>
      <c r="C24" s="41">
        <v>3.8391002966509973</v>
      </c>
      <c r="D24" s="41">
        <v>5.9000000953674299</v>
      </c>
    </row>
    <row r="25" spans="1:12" x14ac:dyDescent="0.25">
      <c r="A25" s="40">
        <v>2009</v>
      </c>
      <c r="B25" s="41">
        <v>3.25</v>
      </c>
      <c r="C25" s="41">
        <v>-0.35554626629971153</v>
      </c>
      <c r="D25" s="41">
        <v>9.3999996185302699</v>
      </c>
    </row>
    <row r="26" spans="1:12" x14ac:dyDescent="0.25">
      <c r="A26" s="40">
        <v>2010</v>
      </c>
      <c r="B26" s="41">
        <v>3.25</v>
      </c>
      <c r="C26" s="41">
        <v>1.64004344238991</v>
      </c>
      <c r="D26" s="41">
        <v>9.6999998092651403</v>
      </c>
    </row>
    <row r="27" spans="1:12" x14ac:dyDescent="0.25">
      <c r="A27" s="40">
        <v>2011</v>
      </c>
      <c r="B27" s="41">
        <v>3.25</v>
      </c>
      <c r="C27" s="41">
        <v>3.1568415686219993</v>
      </c>
      <c r="D27" s="41">
        <v>9</v>
      </c>
    </row>
    <row r="28" spans="1:12" x14ac:dyDescent="0.25">
      <c r="A28" s="40">
        <v>2012</v>
      </c>
      <c r="B28" s="41">
        <v>3.25</v>
      </c>
      <c r="C28" s="41">
        <v>2.069337265261268</v>
      </c>
      <c r="D28" s="41">
        <v>8.1999998092651403</v>
      </c>
    </row>
    <row r="29" spans="1:12" x14ac:dyDescent="0.25">
      <c r="A29" s="40">
        <v>2013</v>
      </c>
      <c r="B29" s="41">
        <v>3.25</v>
      </c>
      <c r="C29" s="41">
        <v>1.4648326556266085</v>
      </c>
      <c r="D29" s="41">
        <v>7.4000000953674299</v>
      </c>
    </row>
    <row r="30" spans="1:12" x14ac:dyDescent="0.25">
      <c r="A30" s="40">
        <v>2014</v>
      </c>
      <c r="B30" s="41">
        <v>3.25</v>
      </c>
      <c r="C30" s="41">
        <v>1.6222229774085548</v>
      </c>
      <c r="D30" s="41">
        <v>6.1999998092651403</v>
      </c>
    </row>
    <row r="32" spans="1:12" x14ac:dyDescent="0.25">
      <c r="B32" s="41"/>
      <c r="C32" s="41"/>
      <c r="D32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G16" sqref="G16"/>
    </sheetView>
  </sheetViews>
  <sheetFormatPr defaultRowHeight="15" x14ac:dyDescent="0.25"/>
  <cols>
    <col min="1" max="1" width="12.5703125" customWidth="1"/>
    <col min="3" max="3" width="9.5703125" customWidth="1"/>
    <col min="9" max="9" width="11.42578125" bestFit="1" customWidth="1"/>
    <col min="10" max="10" width="12" bestFit="1" customWidth="1"/>
    <col min="11" max="11" width="14.5703125" bestFit="1" customWidth="1"/>
    <col min="12" max="13" width="12" bestFit="1" customWidth="1"/>
    <col min="14" max="14" width="12.7109375" bestFit="1" customWidth="1"/>
    <col min="15" max="15" width="12" bestFit="1" customWidth="1"/>
  </cols>
  <sheetData>
    <row r="1" spans="1:15" ht="15.75" thickBot="1" x14ac:dyDescent="0.3">
      <c r="E1" t="s">
        <v>104</v>
      </c>
      <c r="I1" t="s">
        <v>103</v>
      </c>
    </row>
    <row r="2" spans="1:15" x14ac:dyDescent="0.25">
      <c r="A2" s="44" t="s">
        <v>46</v>
      </c>
      <c r="B2" s="44" t="s">
        <v>47</v>
      </c>
      <c r="C2" s="44" t="s">
        <v>1</v>
      </c>
      <c r="E2" s="44" t="s">
        <v>98</v>
      </c>
      <c r="F2" s="44" t="s">
        <v>99</v>
      </c>
      <c r="G2" s="44" t="s">
        <v>100</v>
      </c>
      <c r="I2" s="9"/>
      <c r="J2" s="9" t="s">
        <v>19</v>
      </c>
      <c r="K2" s="9" t="s">
        <v>7</v>
      </c>
      <c r="L2" s="9" t="s">
        <v>20</v>
      </c>
      <c r="M2" s="9" t="s">
        <v>21</v>
      </c>
      <c r="N2" s="9" t="s">
        <v>22</v>
      </c>
      <c r="O2" s="9" t="s">
        <v>23</v>
      </c>
    </row>
    <row r="3" spans="1:15" x14ac:dyDescent="0.25">
      <c r="A3" s="1">
        <v>31</v>
      </c>
      <c r="B3" s="13">
        <v>1.85</v>
      </c>
      <c r="C3" s="2">
        <v>4.2</v>
      </c>
      <c r="E3">
        <f>(A3-A$13)/A$14</f>
        <v>-1.2733980092191761</v>
      </c>
      <c r="F3">
        <f t="shared" ref="F3:G3" si="0">(B3-B$13)/B$14</f>
        <v>-0.80190925615983899</v>
      </c>
      <c r="G3">
        <f t="shared" si="0"/>
        <v>-1.0541888759842377</v>
      </c>
      <c r="I3" s="7" t="s">
        <v>13</v>
      </c>
      <c r="J3" s="7">
        <v>3.1354728336956131E-16</v>
      </c>
      <c r="K3" s="7">
        <v>8.4564223312330378E-2</v>
      </c>
      <c r="L3" s="7">
        <v>3.7078006642537533E-15</v>
      </c>
      <c r="M3" s="7">
        <v>1</v>
      </c>
      <c r="N3" s="7">
        <v>-0.19996261326144404</v>
      </c>
      <c r="O3" s="7">
        <v>0.19996261326144465</v>
      </c>
    </row>
    <row r="4" spans="1:15" x14ac:dyDescent="0.25">
      <c r="A4" s="3">
        <v>46</v>
      </c>
      <c r="B4" s="12">
        <v>2.8</v>
      </c>
      <c r="C4" s="4">
        <v>7.28</v>
      </c>
      <c r="E4">
        <f t="shared" ref="E4:E12" si="1">(A4-A$13)/A$14</f>
        <v>0.92211579977940261</v>
      </c>
      <c r="F4">
        <f t="shared" ref="F4:F12" si="2">(B4-B$13)/B$14</f>
        <v>1.2570469420883952</v>
      </c>
      <c r="G4">
        <f t="shared" ref="G4:G12" si="3">(C4-C$13)/C$14</f>
        <v>0.99821424540100412</v>
      </c>
      <c r="I4" s="29" t="s">
        <v>26</v>
      </c>
      <c r="J4" s="29">
        <v>0.8752107021436023</v>
      </c>
      <c r="K4" s="7">
        <v>0.21880794822527999</v>
      </c>
      <c r="L4" s="7">
        <v>3.9999036106426265</v>
      </c>
      <c r="M4" s="7">
        <v>5.1905501742956555E-3</v>
      </c>
      <c r="N4" s="7">
        <v>0.35781212132884677</v>
      </c>
      <c r="O4" s="7">
        <v>1.3926092829583578</v>
      </c>
    </row>
    <row r="5" spans="1:15" ht="15.75" thickBot="1" x14ac:dyDescent="0.3">
      <c r="A5" s="3">
        <v>40</v>
      </c>
      <c r="B5" s="12">
        <v>2.2000000000000002</v>
      </c>
      <c r="C5" s="4">
        <v>5.6</v>
      </c>
      <c r="E5">
        <f t="shared" si="1"/>
        <v>4.3910276179971154E-2</v>
      </c>
      <c r="F5">
        <f t="shared" si="2"/>
        <v>-4.3346446278910246E-2</v>
      </c>
      <c r="G5">
        <f t="shared" si="3"/>
        <v>-0.12127836626367362</v>
      </c>
      <c r="I5" s="30" t="s">
        <v>27</v>
      </c>
      <c r="J5" s="30">
        <v>0.10472902732520464</v>
      </c>
      <c r="K5" s="8">
        <v>0.21880794822527935</v>
      </c>
      <c r="L5" s="8">
        <v>0.47863447454558727</v>
      </c>
      <c r="M5" s="8">
        <v>0.64678726831856692</v>
      </c>
      <c r="N5" s="8">
        <v>-0.41266955348954937</v>
      </c>
      <c r="O5" s="8">
        <v>0.6221276081399586</v>
      </c>
    </row>
    <row r="6" spans="1:15" x14ac:dyDescent="0.25">
      <c r="A6" s="3">
        <v>49</v>
      </c>
      <c r="B6" s="12">
        <v>2.85</v>
      </c>
      <c r="C6" s="4">
        <v>8.1199999999999992</v>
      </c>
      <c r="E6">
        <f t="shared" si="1"/>
        <v>1.3612185615791184</v>
      </c>
      <c r="F6">
        <f t="shared" si="2"/>
        <v>1.3654130577856713</v>
      </c>
      <c r="G6">
        <f t="shared" si="3"/>
        <v>1.5579605512333421</v>
      </c>
      <c r="I6" t="s">
        <v>113</v>
      </c>
    </row>
    <row r="7" spans="1:15" x14ac:dyDescent="0.25">
      <c r="A7" s="3">
        <v>38</v>
      </c>
      <c r="B7" s="12">
        <v>1.8</v>
      </c>
      <c r="C7" s="4">
        <v>5.46</v>
      </c>
      <c r="E7">
        <f t="shared" si="1"/>
        <v>-0.24882489835317267</v>
      </c>
      <c r="F7">
        <f t="shared" si="2"/>
        <v>-0.9102753718571146</v>
      </c>
      <c r="G7">
        <f t="shared" si="3"/>
        <v>-0.21456941723572986</v>
      </c>
    </row>
    <row r="8" spans="1:15" x14ac:dyDescent="0.25">
      <c r="A8" s="3">
        <v>49</v>
      </c>
      <c r="B8" s="12">
        <v>2.8</v>
      </c>
      <c r="C8" s="4">
        <v>7.42</v>
      </c>
      <c r="E8">
        <f t="shared" si="1"/>
        <v>1.3612185615791184</v>
      </c>
      <c r="F8">
        <f t="shared" si="2"/>
        <v>1.2570469420883952</v>
      </c>
      <c r="G8">
        <f t="shared" si="3"/>
        <v>1.0915052963730603</v>
      </c>
    </row>
    <row r="9" spans="1:15" x14ac:dyDescent="0.25">
      <c r="A9" s="3">
        <v>31</v>
      </c>
      <c r="B9" s="12">
        <v>1.85</v>
      </c>
      <c r="C9" s="4">
        <v>3.36</v>
      </c>
      <c r="E9">
        <f t="shared" si="1"/>
        <v>-1.2733980092191761</v>
      </c>
      <c r="F9">
        <f t="shared" si="2"/>
        <v>-0.80190925615983899</v>
      </c>
      <c r="G9">
        <f t="shared" si="3"/>
        <v>-1.6139351818165766</v>
      </c>
    </row>
    <row r="10" spans="1:15" x14ac:dyDescent="0.25">
      <c r="A10" s="3">
        <v>38</v>
      </c>
      <c r="B10" s="12">
        <v>2.2999999999999998</v>
      </c>
      <c r="C10" s="4">
        <v>5.88</v>
      </c>
      <c r="E10">
        <f t="shared" si="1"/>
        <v>-0.24882489835317267</v>
      </c>
      <c r="F10">
        <f t="shared" si="2"/>
        <v>0.17338578511564001</v>
      </c>
      <c r="G10">
        <f t="shared" si="3"/>
        <v>6.5303735680439415E-2</v>
      </c>
    </row>
    <row r="11" spans="1:15" x14ac:dyDescent="0.25">
      <c r="A11" s="3">
        <v>33</v>
      </c>
      <c r="B11" s="12">
        <v>1.6</v>
      </c>
      <c r="C11" s="4">
        <v>4.62</v>
      </c>
      <c r="E11">
        <f t="shared" si="1"/>
        <v>-0.98066283468603221</v>
      </c>
      <c r="F11">
        <f t="shared" si="2"/>
        <v>-1.3437398346462166</v>
      </c>
      <c r="G11">
        <f t="shared" si="3"/>
        <v>-0.7743157230680684</v>
      </c>
    </row>
    <row r="12" spans="1:15" x14ac:dyDescent="0.25">
      <c r="A12" s="5">
        <v>42</v>
      </c>
      <c r="B12" s="14">
        <v>2.15</v>
      </c>
      <c r="C12" s="6">
        <v>5.88</v>
      </c>
      <c r="E12">
        <f t="shared" si="1"/>
        <v>0.33664545071311497</v>
      </c>
      <c r="F12">
        <f t="shared" si="2"/>
        <v>-0.15171256197618635</v>
      </c>
      <c r="G12">
        <f t="shared" si="3"/>
        <v>6.5303735680439415E-2</v>
      </c>
    </row>
    <row r="13" spans="1:15" x14ac:dyDescent="0.25">
      <c r="A13">
        <f>AVERAGE(A3:A12)</f>
        <v>39.700000000000003</v>
      </c>
      <c r="B13">
        <f t="shared" ref="B13:C13" si="4">AVERAGE(B3:B12)</f>
        <v>2.2200000000000002</v>
      </c>
      <c r="C13">
        <f t="shared" si="4"/>
        <v>5.782</v>
      </c>
      <c r="D13" t="s">
        <v>101</v>
      </c>
    </row>
    <row r="14" spans="1:15" x14ac:dyDescent="0.25">
      <c r="A14">
        <f>_xlfn.STDEV.S(A3:A12)</f>
        <v>6.832113712298546</v>
      </c>
      <c r="B14">
        <f t="shared" ref="B14:C14" si="5">_xlfn.STDEV.S(B3:B12)</f>
        <v>0.46139883927995284</v>
      </c>
      <c r="C14">
        <f t="shared" si="5"/>
        <v>1.5006798459365018</v>
      </c>
      <c r="D14" t="s">
        <v>102</v>
      </c>
    </row>
    <row r="19" spans="1:3" x14ac:dyDescent="0.25">
      <c r="A19" s="1" t="s">
        <v>50</v>
      </c>
      <c r="B19" s="13" t="s">
        <v>76</v>
      </c>
      <c r="C19" s="2"/>
    </row>
    <row r="20" spans="1:3" x14ac:dyDescent="0.25">
      <c r="A20" s="3" t="s">
        <v>48</v>
      </c>
      <c r="B20" s="7">
        <v>0.92848892135582317</v>
      </c>
      <c r="C20" s="4"/>
    </row>
    <row r="21" spans="1:3" x14ac:dyDescent="0.25">
      <c r="A21" s="3" t="s">
        <v>46</v>
      </c>
      <c r="B21" s="7">
        <v>0.93537998847719339</v>
      </c>
      <c r="C21" s="4" t="s">
        <v>49</v>
      </c>
    </row>
    <row r="22" spans="1:3" x14ac:dyDescent="0.25">
      <c r="A22" s="5" t="s">
        <v>47</v>
      </c>
      <c r="B22" s="45">
        <v>0.79441254172185682</v>
      </c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triple jump - dummy var</vt:lpstr>
      <vt:lpstr>dummy var output</vt:lpstr>
      <vt:lpstr>sales1</vt:lpstr>
      <vt:lpstr>triple jump - CI</vt:lpstr>
      <vt:lpstr>US economy</vt:lpstr>
      <vt:lpstr>sales2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2015-03-23T21:14:22Z</dcterms:created>
  <dcterms:modified xsi:type="dcterms:W3CDTF">2017-03-31T23:14:42Z</dcterms:modified>
</cp:coreProperties>
</file>