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600" windowHeight="7995"/>
  </bookViews>
  <sheets>
    <sheet name="cars" sheetId="1" r:id="rId1"/>
    <sheet name="car-anova" sheetId="7" r:id="rId2"/>
    <sheet name="sugar" sheetId="5" r:id="rId3"/>
    <sheet name="anorexia" sheetId="6" r:id="rId4"/>
    <sheet name="anorexia-anova" sheetId="8" r:id="rId5"/>
    <sheet name="q-q plot" sheetId="9" r:id="rId6"/>
  </sheets>
  <calcPr calcId="145621"/>
</workbook>
</file>

<file path=xl/calcChain.xml><?xml version="1.0" encoding="utf-8"?>
<calcChain xmlns="http://schemas.openxmlformats.org/spreadsheetml/2006/main">
  <c r="F28" i="1" l="1"/>
  <c r="N30" i="6"/>
  <c r="C23" i="5"/>
  <c r="C7" i="5"/>
  <c r="C9" i="1"/>
  <c r="D6" i="1"/>
  <c r="C6" i="1"/>
  <c r="B6" i="1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2" i="9"/>
  <c r="E35" i="9"/>
  <c r="E21" i="9"/>
  <c r="E23" i="9"/>
  <c r="E25" i="9"/>
  <c r="E27" i="9"/>
  <c r="E29" i="9"/>
  <c r="E31" i="9"/>
  <c r="E33" i="9"/>
  <c r="E19" i="9"/>
  <c r="E12" i="9"/>
  <c r="E16" i="9"/>
  <c r="C19" i="9"/>
  <c r="E48" i="9" s="1"/>
  <c r="B19" i="9"/>
  <c r="E20" i="9" s="1"/>
  <c r="A19" i="9"/>
  <c r="E6" i="9" s="1"/>
  <c r="H20" i="6"/>
  <c r="M26" i="6" s="1"/>
  <c r="G20" i="6"/>
  <c r="M27" i="6" s="1"/>
  <c r="F20" i="6"/>
  <c r="C21" i="5"/>
  <c r="C13" i="5"/>
  <c r="C15" i="5" s="1"/>
  <c r="C9" i="5"/>
  <c r="C17" i="5" s="1"/>
  <c r="K9" i="1"/>
  <c r="J9" i="1"/>
  <c r="K8" i="1"/>
  <c r="J8" i="1"/>
  <c r="K7" i="1"/>
  <c r="J7" i="1"/>
  <c r="E4" i="9" l="1"/>
  <c r="E46" i="9"/>
  <c r="E18" i="9"/>
  <c r="E10" i="9"/>
  <c r="E44" i="9"/>
  <c r="E40" i="9"/>
  <c r="E52" i="9"/>
  <c r="E17" i="9"/>
  <c r="E13" i="9"/>
  <c r="E9" i="9"/>
  <c r="E5" i="9"/>
  <c r="E34" i="9"/>
  <c r="E30" i="9"/>
  <c r="E26" i="9"/>
  <c r="E22" i="9"/>
  <c r="E36" i="9"/>
  <c r="E47" i="9"/>
  <c r="E43" i="9"/>
  <c r="E39" i="9"/>
  <c r="E51" i="9"/>
  <c r="E8" i="9"/>
  <c r="E50" i="9"/>
  <c r="E42" i="9"/>
  <c r="E38" i="9"/>
  <c r="E2" i="9"/>
  <c r="E15" i="9"/>
  <c r="E11" i="9"/>
  <c r="E7" i="9"/>
  <c r="E3" i="9"/>
  <c r="E32" i="9"/>
  <c r="E28" i="9"/>
  <c r="E24" i="9"/>
  <c r="E49" i="9"/>
  <c r="E45" i="9"/>
  <c r="E41" i="9"/>
  <c r="E37" i="9"/>
  <c r="E14" i="9"/>
  <c r="M28" i="6"/>
  <c r="C11" i="5"/>
  <c r="C19" i="5" s="1"/>
  <c r="F27" i="1"/>
  <c r="B17" i="1"/>
  <c r="B15" i="1"/>
  <c r="B14" i="1"/>
  <c r="B22" i="1"/>
  <c r="D7" i="1"/>
  <c r="D15" i="1" s="1"/>
  <c r="C7" i="1"/>
  <c r="C15" i="1" s="1"/>
  <c r="B7" i="1"/>
  <c r="B16" i="1" s="1"/>
  <c r="B21" i="1" l="1"/>
  <c r="C21" i="1"/>
  <c r="B20" i="1"/>
  <c r="C22" i="1"/>
  <c r="C20" i="1"/>
  <c r="D22" i="1"/>
  <c r="C11" i="1"/>
  <c r="C16" i="1"/>
  <c r="D11" i="1"/>
  <c r="C14" i="1"/>
  <c r="F14" i="1" s="1"/>
  <c r="F18" i="1" s="1"/>
  <c r="D16" i="1"/>
  <c r="D14" i="1"/>
  <c r="D20" i="1"/>
  <c r="D21" i="1"/>
  <c r="B23" i="1"/>
  <c r="B11" i="1"/>
  <c r="F20" i="1" l="1"/>
  <c r="F11" i="1"/>
  <c r="F12" i="1" s="1"/>
  <c r="F26" i="1" s="1"/>
  <c r="F25" i="1" l="1"/>
</calcChain>
</file>

<file path=xl/sharedStrings.xml><?xml version="1.0" encoding="utf-8"?>
<sst xmlns="http://schemas.openxmlformats.org/spreadsheetml/2006/main" count="140" uniqueCount="90">
  <si>
    <t>Small</t>
  </si>
  <si>
    <t>Medium</t>
  </si>
  <si>
    <t>Large</t>
  </si>
  <si>
    <t>mean:</t>
  </si>
  <si>
    <t>grand mean:</t>
  </si>
  <si>
    <t>ni:</t>
  </si>
  <si>
    <t>SSA:</t>
  </si>
  <si>
    <t>MSA:</t>
  </si>
  <si>
    <t>SSE:</t>
  </si>
  <si>
    <t>MSE:</t>
  </si>
  <si>
    <t>SST:</t>
  </si>
  <si>
    <t>SST-SSA-SSE:</t>
  </si>
  <si>
    <t>F:</t>
  </si>
  <si>
    <t>Shelf 1</t>
  </si>
  <si>
    <t>Shelf 2</t>
  </si>
  <si>
    <t>Shelf 3</t>
  </si>
  <si>
    <t>mean</t>
  </si>
  <si>
    <t>sd</t>
  </si>
  <si>
    <t>n</t>
  </si>
  <si>
    <t>car size vs</t>
  </si>
  <si>
    <t>critical f:</t>
  </si>
  <si>
    <t>control</t>
  </si>
  <si>
    <t>behavioral</t>
  </si>
  <si>
    <t>family</t>
  </si>
  <si>
    <t>"before treatment" and "after treatment"</t>
  </si>
  <si>
    <t>weights. What can you conclude?</t>
  </si>
  <si>
    <t>compression</t>
  </si>
  <si>
    <t>(during crashes)</t>
  </si>
  <si>
    <t>Sugar content of cereals in a grocery store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</si>
  <si>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</si>
  <si>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</si>
  <si>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</si>
  <si>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</si>
  <si>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</si>
  <si>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</si>
  <si>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</si>
  <si>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</si>
  <si>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</si>
  <si>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</si>
  <si>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</si>
  <si>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</si>
  <si>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</si>
  <si>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</si>
  <si>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</si>
  <si>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</si>
  <si>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</si>
  <si>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</si>
  <si>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</si>
  <si>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</si>
  <si>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</si>
  <si>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(From Data-&gt;Data Analysis-&gt;Anova: Single Factor)</t>
  </si>
  <si>
    <t>Bonferroni method:</t>
  </si>
  <si>
    <t>Medium and large cars are not</t>
  </si>
  <si>
    <t>significantly different from each other</t>
  </si>
  <si>
    <t>Anova: Single Factor (before treatment)</t>
  </si>
  <si>
    <t>Anova: Single Factor (changes after treatment)</t>
  </si>
  <si>
    <t>family-control</t>
  </si>
  <si>
    <t>behavioral-control</t>
  </si>
  <si>
    <t>family-behavioral</t>
  </si>
  <si>
    <t>s^2 (MSE):</t>
  </si>
  <si>
    <t>Answer: before treatment: no significant difference between the means (which suggests the groups are random, which is what we want)</t>
  </si>
  <si>
    <t>after treatment: there is significant difference between the means (which shows some treatments are better than others)</t>
  </si>
  <si>
    <t>Residuals:</t>
  </si>
  <si>
    <t>Residuals sorted:</t>
  </si>
  <si>
    <t>Q-Q plot of the residuals of after treatment changes, vs standard normal</t>
  </si>
  <si>
    <t>The result is reasonably linear, suggesting that the changes are approximately</t>
  </si>
  <si>
    <t>normally distributed</t>
  </si>
  <si>
    <t>si:</t>
  </si>
  <si>
    <t>different from medium and large cars</t>
  </si>
  <si>
    <t>p-value of f:</t>
  </si>
  <si>
    <t>Construct ANOVA tables for the</t>
  </si>
  <si>
    <t>Weight (in pounds) before treatment</t>
  </si>
  <si>
    <t>Weight change after treatment</t>
  </si>
  <si>
    <t>index:</t>
  </si>
  <si>
    <t>std normal quantiles:</t>
  </si>
  <si>
    <t>Between Groups (A)</t>
  </si>
  <si>
    <t>Within Groups ( E )</t>
  </si>
  <si>
    <t>Total (T)</t>
  </si>
  <si>
    <t>Which treatment, if any, is the most effective?</t>
  </si>
  <si>
    <t>(p-value &lt; alpha: reject null)</t>
  </si>
  <si>
    <t>(p-value &gt; alpha: do not reject null)</t>
  </si>
  <si>
    <t>(from the next tab)</t>
  </si>
  <si>
    <t>calculate the right hand side of the Bonferroni formula:</t>
  </si>
  <si>
    <t>RHS:</t>
  </si>
  <si>
    <t>only  7.505882 is greater than the RHS value, so we can only conclude that the family treatment is significantly better than control</t>
  </si>
  <si>
    <r>
      <t xml:space="preserve">Answer: use </t>
    </r>
    <r>
      <rPr>
        <b/>
        <sz val="11"/>
        <color theme="1"/>
        <rFont val="Calibri"/>
        <family val="2"/>
        <scheme val="minor"/>
      </rPr>
      <t>Bonferroni method</t>
    </r>
    <r>
      <rPr>
        <sz val="11"/>
        <color theme="1"/>
        <rFont val="Calibri"/>
        <family val="2"/>
        <scheme val="minor"/>
      </rPr>
      <t>; differences between the means:</t>
    </r>
  </si>
  <si>
    <t>value of the RHS of the formula</t>
  </si>
  <si>
    <t>Thus small cars are significantly</t>
  </si>
  <si>
    <t>difference of the means</t>
  </si>
  <si>
    <t>using: SSE = sum (ni-1) si^2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</si>
</sst>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Fill="1" applyBorder="1"/>
    <xf numFmtId="0" fontId="0" fillId="0" borderId="0" xfId="0" applyFill="1" applyBorder="1" applyAlignment="1"/>
    <xf numFmtId="0" fontId="0" fillId="0" borderId="9" xfId="0" applyFill="1" applyBorder="1" applyAlignment="1"/>
    <xf numFmtId="0" fontId="2" fillId="0" borderId="10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0" fillId="2" borderId="0" xfId="0" applyFill="1" applyBorder="1" applyAlignme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'q-q plot'!$G$1</c:f>
              <c:strCache>
                <c:ptCount val="1"/>
                <c:pt idx="0">
                  <c:v>Residuals sorted: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3.0354549431321085E-2"/>
                  <c:y val="-9.1506270049577128E-3"/>
                </c:manualLayout>
              </c:layout>
              <c:numFmt formatCode="General" sourceLinked="0"/>
            </c:trendlineLbl>
          </c:trendline>
          <c:xVal>
            <c:numRef>
              <c:f>'q-q plot'!$F$2:$F$52</c:f>
              <c:numCache>
                <c:formatCode>General</c:formatCode>
                <c:ptCount val="51"/>
                <c:pt idx="0">
                  <c:v>-2.0699018308950512</c:v>
                </c:pt>
                <c:pt idx="1">
                  <c:v>-1.7688250385187059</c:v>
                </c:pt>
                <c:pt idx="2">
                  <c:v>-1.5744449652170427</c:v>
                </c:pt>
                <c:pt idx="3">
                  <c:v>-1.4260768722728474</c:v>
                </c:pt>
                <c:pt idx="4">
                  <c:v>-1.3037826721034875</c:v>
                </c:pt>
                <c:pt idx="5">
                  <c:v>-1.1983797023069247</c:v>
                </c:pt>
                <c:pt idx="6">
                  <c:v>-1.1048357439621104</c:v>
                </c:pt>
                <c:pt idx="7">
                  <c:v>-1.020076232786199</c:v>
                </c:pt>
                <c:pt idx="8">
                  <c:v>-0.94207577499577688</c:v>
                </c:pt>
                <c:pt idx="9">
                  <c:v>-0.86942377328888587</c:v>
                </c:pt>
                <c:pt idx="10">
                  <c:v>-0.80109452928194935</c:v>
                </c:pt>
                <c:pt idx="11">
                  <c:v>-0.73631591737612934</c:v>
                </c:pt>
                <c:pt idx="12">
                  <c:v>-0.67448975019608193</c:v>
                </c:pt>
                <c:pt idx="13">
                  <c:v>-0.61514110459597382</c:v>
                </c:pt>
                <c:pt idx="14">
                  <c:v>-0.55788476283959876</c:v>
                </c:pt>
                <c:pt idx="15">
                  <c:v>-0.50240222337335538</c:v>
                </c:pt>
                <c:pt idx="16">
                  <c:v>-0.44842548330593474</c:v>
                </c:pt>
                <c:pt idx="17">
                  <c:v>-0.39572529581448734</c:v>
                </c:pt>
                <c:pt idx="18">
                  <c:v>-0.34410246288301571</c:v>
                </c:pt>
                <c:pt idx="19">
                  <c:v>-0.29338123212119332</c:v>
                </c:pt>
                <c:pt idx="20">
                  <c:v>-0.24340417781063114</c:v>
                </c:pt>
                <c:pt idx="21">
                  <c:v>-0.19402814242392633</c:v>
                </c:pt>
                <c:pt idx="22">
                  <c:v>-0.14512094121077412</c:v>
                </c:pt>
                <c:pt idx="23">
                  <c:v>-9.6558615289639077E-2</c:v>
                </c:pt>
                <c:pt idx="24">
                  <c:v>-4.8223073555922091E-2</c:v>
                </c:pt>
                <c:pt idx="25">
                  <c:v>0</c:v>
                </c:pt>
                <c:pt idx="26">
                  <c:v>4.8223073555922237E-2</c:v>
                </c:pt>
                <c:pt idx="27">
                  <c:v>9.6558615289639077E-2</c:v>
                </c:pt>
                <c:pt idx="28">
                  <c:v>0.14512094121077412</c:v>
                </c:pt>
                <c:pt idx="29">
                  <c:v>0.19402814242392619</c:v>
                </c:pt>
                <c:pt idx="30">
                  <c:v>0.24340417781063114</c:v>
                </c:pt>
                <c:pt idx="31">
                  <c:v>0.29338123212119344</c:v>
                </c:pt>
                <c:pt idx="32">
                  <c:v>0.34410246288301555</c:v>
                </c:pt>
                <c:pt idx="33">
                  <c:v>0.39572529581448734</c:v>
                </c:pt>
                <c:pt idx="34">
                  <c:v>0.4484254833059349</c:v>
                </c:pt>
                <c:pt idx="35">
                  <c:v>0.50240222337335538</c:v>
                </c:pt>
                <c:pt idx="36">
                  <c:v>0.55788476283959876</c:v>
                </c:pt>
                <c:pt idx="37">
                  <c:v>0.61514110459597326</c:v>
                </c:pt>
                <c:pt idx="38">
                  <c:v>0.67448975019608193</c:v>
                </c:pt>
                <c:pt idx="39">
                  <c:v>0.73631591737612956</c:v>
                </c:pt>
                <c:pt idx="40">
                  <c:v>0.80109452928194935</c:v>
                </c:pt>
                <c:pt idx="41">
                  <c:v>0.86942377328888587</c:v>
                </c:pt>
                <c:pt idx="42">
                  <c:v>0.94207577499577577</c:v>
                </c:pt>
                <c:pt idx="43">
                  <c:v>1.020076232786199</c:v>
                </c:pt>
                <c:pt idx="44">
                  <c:v>1.1048357439621104</c:v>
                </c:pt>
                <c:pt idx="45">
                  <c:v>1.1983797023069247</c:v>
                </c:pt>
                <c:pt idx="46">
                  <c:v>1.3037826721034875</c:v>
                </c:pt>
                <c:pt idx="47">
                  <c:v>1.4260768722728485</c:v>
                </c:pt>
                <c:pt idx="48">
                  <c:v>1.5744449652170427</c:v>
                </c:pt>
                <c:pt idx="49">
                  <c:v>1.7688250385187059</c:v>
                </c:pt>
                <c:pt idx="50">
                  <c:v>2.0699018308950508</c:v>
                </c:pt>
              </c:numCache>
            </c:numRef>
          </c:xVal>
          <c:yVal>
            <c:numRef>
              <c:f>'q-q plot'!$G$2:$G$52</c:f>
              <c:numCache>
                <c:formatCode>General</c:formatCode>
                <c:ptCount val="51"/>
                <c:pt idx="0">
                  <c:v>-12.564705882352943</c:v>
                </c:pt>
                <c:pt idx="1">
                  <c:v>-12.41764705882353</c:v>
                </c:pt>
                <c:pt idx="2">
                  <c:v>-11.958823529411765</c:v>
                </c:pt>
                <c:pt idx="3">
                  <c:v>-11.064705882352943</c:v>
                </c:pt>
                <c:pt idx="4">
                  <c:v>-10.91764705882353</c:v>
                </c:pt>
                <c:pt idx="5">
                  <c:v>-10.164705882352942</c:v>
                </c:pt>
                <c:pt idx="6">
                  <c:v>-9.9588235294117649</c:v>
                </c:pt>
                <c:pt idx="7">
                  <c:v>-9.0588235294117663</c:v>
                </c:pt>
                <c:pt idx="8">
                  <c:v>-8.9588235294117649</c:v>
                </c:pt>
                <c:pt idx="9">
                  <c:v>-7.3647058823529417</c:v>
                </c:pt>
                <c:pt idx="10">
                  <c:v>-7.3176470588235292</c:v>
                </c:pt>
                <c:pt idx="11">
                  <c:v>-6.8588235294117643</c:v>
                </c:pt>
                <c:pt idx="12">
                  <c:v>-6.8176470588235292</c:v>
                </c:pt>
                <c:pt idx="13">
                  <c:v>-5.158823529411765</c:v>
                </c:pt>
                <c:pt idx="14">
                  <c:v>-4.0176470588235293</c:v>
                </c:pt>
                <c:pt idx="15">
                  <c:v>-3.4176470588235293</c:v>
                </c:pt>
                <c:pt idx="16">
                  <c:v>-3.3647058823529421</c:v>
                </c:pt>
                <c:pt idx="17">
                  <c:v>-2.617647058823529</c:v>
                </c:pt>
                <c:pt idx="18">
                  <c:v>-2.2176470588235291</c:v>
                </c:pt>
                <c:pt idx="19">
                  <c:v>-1.764705882352942</c:v>
                </c:pt>
                <c:pt idx="20">
                  <c:v>-1.7588235294117651</c:v>
                </c:pt>
                <c:pt idx="21">
                  <c:v>-1.7176470588235291</c:v>
                </c:pt>
                <c:pt idx="22">
                  <c:v>-1.6176470588235292</c:v>
                </c:pt>
                <c:pt idx="23">
                  <c:v>-1.5647058823529418</c:v>
                </c:pt>
                <c:pt idx="24">
                  <c:v>-1.2176470588235291</c:v>
                </c:pt>
                <c:pt idx="25">
                  <c:v>-0.75882352941176501</c:v>
                </c:pt>
                <c:pt idx="26">
                  <c:v>-0.25882352941176501</c:v>
                </c:pt>
                <c:pt idx="27">
                  <c:v>4.1176470588234954E-2</c:v>
                </c:pt>
                <c:pt idx="28">
                  <c:v>0.13529411764705834</c:v>
                </c:pt>
                <c:pt idx="29">
                  <c:v>0.18235294117647083</c:v>
                </c:pt>
                <c:pt idx="30">
                  <c:v>0.24117647058823496</c:v>
                </c:pt>
                <c:pt idx="31">
                  <c:v>1.735294117647058</c:v>
                </c:pt>
                <c:pt idx="32">
                  <c:v>2.1352941176470583</c:v>
                </c:pt>
                <c:pt idx="33">
                  <c:v>2.7823529411764705</c:v>
                </c:pt>
                <c:pt idx="34">
                  <c:v>3.4352941176470573</c:v>
                </c:pt>
                <c:pt idx="35">
                  <c:v>3.5411764705882347</c:v>
                </c:pt>
                <c:pt idx="36">
                  <c:v>3.735294117647058</c:v>
                </c:pt>
                <c:pt idx="37">
                  <c:v>4.1352941176470583</c:v>
                </c:pt>
                <c:pt idx="38">
                  <c:v>5.8352941176470576</c:v>
                </c:pt>
                <c:pt idx="39">
                  <c:v>6.1352941176470583</c:v>
                </c:pt>
                <c:pt idx="40">
                  <c:v>6.3352941176470576</c:v>
                </c:pt>
                <c:pt idx="41">
                  <c:v>6.4411764705882355</c:v>
                </c:pt>
                <c:pt idx="42">
                  <c:v>8.382352941176471</c:v>
                </c:pt>
                <c:pt idx="43">
                  <c:v>8.5411764705882351</c:v>
                </c:pt>
                <c:pt idx="44">
                  <c:v>11.541176470588235</c:v>
                </c:pt>
                <c:pt idx="45">
                  <c:v>11.58235294117647</c:v>
                </c:pt>
                <c:pt idx="46">
                  <c:v>11.841176470588234</c:v>
                </c:pt>
                <c:pt idx="47">
                  <c:v>12.541176470588235</c:v>
                </c:pt>
                <c:pt idx="48">
                  <c:v>13.782352941176473</c:v>
                </c:pt>
                <c:pt idx="49">
                  <c:v>14.235294117647058</c:v>
                </c:pt>
                <c:pt idx="50">
                  <c:v>17.58235294117647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29600"/>
        <c:axId val="186731136"/>
      </c:scatterChart>
      <c:valAx>
        <c:axId val="18672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731136"/>
        <c:crosses val="autoZero"/>
        <c:crossBetween val="midCat"/>
      </c:valAx>
      <c:valAx>
        <c:axId val="1867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2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42862</xdr:rowOff>
    </xdr:from>
    <xdr:to>
      <xdr:col>17</xdr:col>
      <xdr:colOff>561974</xdr:colOff>
      <xdr:row>16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Normal="100" workbookViewId="0">
      <selection activeCell="B31" sqref="B31"/>
    </sheetView>
  </sheetViews>
  <sheetFormatPr defaultRowHeight="15" x14ac:dyDescent="0.25"/>
  <cols>
    <col min="1" max="1" width="15.85546875" style="2" bestFit="1" customWidth="1"/>
    <col min="6" max="6" width="12" bestFit="1" customWidth="1"/>
    <col min="10" max="10" width="22.85546875" customWidth="1"/>
    <col min="11" max="11" width="19.85546875" customWidth="1"/>
  </cols>
  <sheetData>
    <row r="1" spans="1:11" s="1" customFormat="1" x14ac:dyDescent="0.25">
      <c r="A1" s="2" t="s">
        <v>19</v>
      </c>
      <c r="B1" s="3" t="s">
        <v>0</v>
      </c>
      <c r="C1" s="4" t="s">
        <v>1</v>
      </c>
      <c r="D1" s="5" t="s">
        <v>2</v>
      </c>
    </row>
    <row r="2" spans="1:11" x14ac:dyDescent="0.25">
      <c r="A2" s="2" t="s">
        <v>26</v>
      </c>
      <c r="B2" s="6">
        <v>643</v>
      </c>
      <c r="C2" s="7">
        <v>469</v>
      </c>
      <c r="D2" s="8">
        <v>484</v>
      </c>
    </row>
    <row r="3" spans="1:11" x14ac:dyDescent="0.25">
      <c r="A3" s="2" t="s">
        <v>27</v>
      </c>
      <c r="B3" s="6">
        <v>655</v>
      </c>
      <c r="C3" s="7">
        <v>428</v>
      </c>
      <c r="D3" s="8">
        <v>456</v>
      </c>
    </row>
    <row r="4" spans="1:11" x14ac:dyDescent="0.25">
      <c r="B4" s="6">
        <v>602</v>
      </c>
      <c r="C4" s="7">
        <v>525</v>
      </c>
      <c r="D4" s="8">
        <v>402</v>
      </c>
    </row>
    <row r="5" spans="1:11" x14ac:dyDescent="0.25">
      <c r="B5" s="9">
        <v>585</v>
      </c>
      <c r="C5" s="10"/>
      <c r="D5" s="11"/>
    </row>
    <row r="6" spans="1:11" x14ac:dyDescent="0.25">
      <c r="A6" s="2" t="s">
        <v>67</v>
      </c>
      <c r="B6">
        <f>_xlfn.STDEV.S(B2:B5)</f>
        <v>33.149912015971729</v>
      </c>
      <c r="C6">
        <f>_xlfn.STDEV.S(C2:C5)</f>
        <v>48.692915295759406</v>
      </c>
      <c r="D6">
        <f>_xlfn.STDEV.S(D2:D5)</f>
        <v>41.681330752908231</v>
      </c>
      <c r="H6" s="20" t="s">
        <v>51</v>
      </c>
      <c r="J6" t="s">
        <v>88</v>
      </c>
      <c r="K6" t="s">
        <v>86</v>
      </c>
    </row>
    <row r="7" spans="1:11" x14ac:dyDescent="0.25">
      <c r="A7" s="2" t="s">
        <v>3</v>
      </c>
      <c r="B7" s="1">
        <f>AVERAGE(B2:B5)</f>
        <v>621.25</v>
      </c>
      <c r="C7" s="1">
        <f>AVERAGE(C2:C4)</f>
        <v>474</v>
      </c>
      <c r="D7" s="1">
        <f>AVERAGE(D2:D4)</f>
        <v>447.33333333333331</v>
      </c>
      <c r="J7">
        <f>B7-C7</f>
        <v>147.25</v>
      </c>
      <c r="K7">
        <f>_xlfn.T.INV(1-0.025/3,7)*SQRT(F18/B8+F18/C8)</f>
        <v>96.875970259784665</v>
      </c>
    </row>
    <row r="8" spans="1:11" x14ac:dyDescent="0.25">
      <c r="A8" s="2" t="s">
        <v>5</v>
      </c>
      <c r="B8" s="1">
        <v>4</v>
      </c>
      <c r="C8" s="1">
        <v>3</v>
      </c>
      <c r="D8" s="1">
        <v>3</v>
      </c>
      <c r="J8">
        <f>B7-D7</f>
        <v>173.91666666666669</v>
      </c>
      <c r="K8">
        <f>_xlfn.T.INV(1-0.025/3,7)*SQRT(F18/B8+F18/D8)</f>
        <v>96.875970259784665</v>
      </c>
    </row>
    <row r="9" spans="1:11" x14ac:dyDescent="0.25">
      <c r="A9" s="2" t="s">
        <v>4</v>
      </c>
      <c r="C9" s="1">
        <f>SUM(B2:D5)/SUM(B8:D8)</f>
        <v>524.9</v>
      </c>
      <c r="J9">
        <f>C7-D7</f>
        <v>26.666666666666686</v>
      </c>
      <c r="K9">
        <f>_xlfn.T.INV(1-0.025/3,7)*SQRT(F18/C8+F18/D8)</f>
        <v>103.56476849240454</v>
      </c>
    </row>
    <row r="11" spans="1:11" x14ac:dyDescent="0.25">
      <c r="A11" s="2" t="s">
        <v>6</v>
      </c>
      <c r="B11">
        <f>B8*(B7-$C$9)^2</f>
        <v>37133.290000000015</v>
      </c>
      <c r="C11">
        <f t="shared" ref="C11:D11" si="0">C8*(C7-$C$9)^2</f>
        <v>7772.429999999993</v>
      </c>
      <c r="D11">
        <f t="shared" si="0"/>
        <v>18049.763333333329</v>
      </c>
      <c r="F11" s="1">
        <f>SUM(B11:D11)</f>
        <v>62955.483333333337</v>
      </c>
      <c r="J11" t="s">
        <v>87</v>
      </c>
    </row>
    <row r="12" spans="1:11" x14ac:dyDescent="0.25">
      <c r="A12" s="2" t="s">
        <v>7</v>
      </c>
      <c r="F12" s="1">
        <f>F11/2</f>
        <v>31477.741666666669</v>
      </c>
      <c r="J12" t="s">
        <v>68</v>
      </c>
    </row>
    <row r="13" spans="1:11" x14ac:dyDescent="0.25">
      <c r="J13" t="s">
        <v>52</v>
      </c>
    </row>
    <row r="14" spans="1:11" x14ac:dyDescent="0.25">
      <c r="A14" s="2" t="s">
        <v>8</v>
      </c>
      <c r="B14">
        <f>(B2-B$7)^2</f>
        <v>473.0625</v>
      </c>
      <c r="C14">
        <f t="shared" ref="C14:D14" si="1">(C2-C$7)^2</f>
        <v>25</v>
      </c>
      <c r="D14">
        <f t="shared" si="1"/>
        <v>1344.4444444444459</v>
      </c>
      <c r="F14" s="1">
        <f>SUM(B14:D17)</f>
        <v>11513.416666666668</v>
      </c>
      <c r="J14" t="s">
        <v>53</v>
      </c>
    </row>
    <row r="15" spans="1:11" x14ac:dyDescent="0.25">
      <c r="B15">
        <f t="shared" ref="B15:D17" si="2">(B3-B$7)^2</f>
        <v>1139.0625</v>
      </c>
      <c r="C15">
        <f t="shared" si="2"/>
        <v>2116</v>
      </c>
      <c r="D15">
        <f t="shared" si="2"/>
        <v>75.111111111111441</v>
      </c>
    </row>
    <row r="16" spans="1:11" x14ac:dyDescent="0.25">
      <c r="B16">
        <f t="shared" si="2"/>
        <v>370.5625</v>
      </c>
      <c r="C16">
        <f t="shared" si="2"/>
        <v>2601</v>
      </c>
      <c r="D16">
        <f t="shared" si="2"/>
        <v>2055.1111111111095</v>
      </c>
    </row>
    <row r="17" spans="1:6" x14ac:dyDescent="0.25">
      <c r="B17">
        <f t="shared" si="2"/>
        <v>1314.0625</v>
      </c>
    </row>
    <row r="18" spans="1:6" x14ac:dyDescent="0.25">
      <c r="A18" s="2" t="s">
        <v>9</v>
      </c>
      <c r="F18" s="1">
        <f>F14/(SUM(B8:D8)-3)</f>
        <v>1644.7738095238096</v>
      </c>
    </row>
    <row r="20" spans="1:6" x14ac:dyDescent="0.25">
      <c r="A20" s="2" t="s">
        <v>10</v>
      </c>
      <c r="B20">
        <f>(B2-$C$9)^2</f>
        <v>13947.610000000006</v>
      </c>
      <c r="C20">
        <f t="shared" ref="C20:D20" si="3">(C2-$C$9)^2</f>
        <v>3124.8099999999977</v>
      </c>
      <c r="D20">
        <f t="shared" si="3"/>
        <v>1672.8099999999981</v>
      </c>
      <c r="F20" s="1">
        <f>SUM(B20:D23)</f>
        <v>74468.900000000009</v>
      </c>
    </row>
    <row r="21" spans="1:6" x14ac:dyDescent="0.25">
      <c r="B21">
        <f t="shared" ref="B21:D23" si="4">(B3-$C$9)^2</f>
        <v>16926.010000000006</v>
      </c>
      <c r="C21">
        <f t="shared" si="4"/>
        <v>9389.6099999999951</v>
      </c>
      <c r="D21">
        <f t="shared" si="4"/>
        <v>4747.2099999999973</v>
      </c>
    </row>
    <row r="22" spans="1:6" x14ac:dyDescent="0.25">
      <c r="B22">
        <f t="shared" si="4"/>
        <v>5944.4100000000035</v>
      </c>
      <c r="C22">
        <f t="shared" si="4"/>
        <v>1.0000000000004547E-2</v>
      </c>
      <c r="D22">
        <f t="shared" si="4"/>
        <v>15104.409999999994</v>
      </c>
    </row>
    <row r="23" spans="1:6" x14ac:dyDescent="0.25">
      <c r="B23">
        <f t="shared" si="4"/>
        <v>3612.0100000000029</v>
      </c>
    </row>
    <row r="25" spans="1:6" x14ac:dyDescent="0.25">
      <c r="A25" s="2" t="s">
        <v>11</v>
      </c>
      <c r="F25" s="1">
        <f>F20-F11-F14</f>
        <v>0</v>
      </c>
    </row>
    <row r="26" spans="1:6" x14ac:dyDescent="0.25">
      <c r="A26" s="2" t="s">
        <v>12</v>
      </c>
      <c r="F26" s="22">
        <f>F12/F18</f>
        <v>19.138036783173256</v>
      </c>
    </row>
    <row r="27" spans="1:6" x14ac:dyDescent="0.25">
      <c r="A27" s="2" t="s">
        <v>20</v>
      </c>
      <c r="F27" s="22">
        <f>_xlfn.F.INV(0.95,2,7)</f>
        <v>4.7374141277758817</v>
      </c>
    </row>
    <row r="28" spans="1:6" x14ac:dyDescent="0.25">
      <c r="A28" s="2" t="s">
        <v>69</v>
      </c>
      <c r="F28" s="22">
        <f>1-_xlfn.F.DIST(F26,2,7,1)</f>
        <v>1.4531233815744393E-3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17" sqref="A17"/>
    </sheetView>
  </sheetViews>
  <sheetFormatPr defaultRowHeight="15" x14ac:dyDescent="0.25"/>
  <cols>
    <col min="1" max="1" width="19.140625" bestFit="1" customWidth="1"/>
    <col min="2" max="2" width="12" bestFit="1" customWidth="1"/>
    <col min="4" max="5" width="12" bestFit="1" customWidth="1"/>
  </cols>
  <sheetData>
    <row r="1" spans="1:7" x14ac:dyDescent="0.25">
      <c r="A1" t="s">
        <v>29</v>
      </c>
      <c r="C1" s="1" t="s">
        <v>50</v>
      </c>
    </row>
    <row r="3" spans="1:7" ht="15.75" thickBot="1" x14ac:dyDescent="0.3">
      <c r="A3" t="s">
        <v>30</v>
      </c>
    </row>
    <row r="4" spans="1:7" x14ac:dyDescent="0.25">
      <c r="A4" s="18" t="s">
        <v>31</v>
      </c>
      <c r="B4" s="18" t="s">
        <v>32</v>
      </c>
      <c r="C4" s="18" t="s">
        <v>33</v>
      </c>
      <c r="D4" s="18" t="s">
        <v>34</v>
      </c>
      <c r="E4" s="18" t="s">
        <v>35</v>
      </c>
    </row>
    <row r="5" spans="1:7" x14ac:dyDescent="0.25">
      <c r="A5" s="16" t="s">
        <v>36</v>
      </c>
      <c r="B5" s="16">
        <v>4</v>
      </c>
      <c r="C5" s="16">
        <v>2485</v>
      </c>
      <c r="D5" s="16">
        <v>621.25</v>
      </c>
      <c r="E5" s="16">
        <v>1098.9166666666667</v>
      </c>
    </row>
    <row r="6" spans="1:7" x14ac:dyDescent="0.25">
      <c r="A6" s="16" t="s">
        <v>37</v>
      </c>
      <c r="B6" s="16">
        <v>3</v>
      </c>
      <c r="C6" s="16">
        <v>1422</v>
      </c>
      <c r="D6" s="16">
        <v>474</v>
      </c>
      <c r="E6" s="16">
        <v>2371</v>
      </c>
    </row>
    <row r="7" spans="1:7" ht="15.75" thickBot="1" x14ac:dyDescent="0.3">
      <c r="A7" s="17" t="s">
        <v>38</v>
      </c>
      <c r="B7" s="17">
        <v>3</v>
      </c>
      <c r="C7" s="17">
        <v>1342</v>
      </c>
      <c r="D7" s="17">
        <v>447.33333333333331</v>
      </c>
      <c r="E7" s="17">
        <v>1737.3333333333335</v>
      </c>
    </row>
    <row r="10" spans="1:7" ht="15.75" thickBot="1" x14ac:dyDescent="0.3">
      <c r="A10" t="s">
        <v>39</v>
      </c>
    </row>
    <row r="11" spans="1:7" x14ac:dyDescent="0.25">
      <c r="A11" s="18" t="s">
        <v>40</v>
      </c>
      <c r="B11" s="18" t="s">
        <v>41</v>
      </c>
      <c r="C11" s="18" t="s">
        <v>42</v>
      </c>
      <c r="D11" s="18" t="s">
        <v>43</v>
      </c>
      <c r="E11" s="18" t="s">
        <v>44</v>
      </c>
      <c r="F11" s="18" t="s">
        <v>45</v>
      </c>
      <c r="G11" s="18" t="s">
        <v>46</v>
      </c>
    </row>
    <row r="12" spans="1:7" x14ac:dyDescent="0.25">
      <c r="A12" s="16" t="s">
        <v>75</v>
      </c>
      <c r="B12" s="16">
        <v>62955.483333333337</v>
      </c>
      <c r="C12" s="16">
        <v>2</v>
      </c>
      <c r="D12" s="16">
        <v>31477.741666666669</v>
      </c>
      <c r="E12" s="21">
        <v>19.138036783173256</v>
      </c>
      <c r="F12" s="21">
        <v>1.4531233815744354E-3</v>
      </c>
      <c r="G12" s="21">
        <v>4.7374141277758826</v>
      </c>
    </row>
    <row r="13" spans="1:7" x14ac:dyDescent="0.25">
      <c r="A13" s="16" t="s">
        <v>76</v>
      </c>
      <c r="B13" s="16">
        <v>11513.416666666668</v>
      </c>
      <c r="C13" s="16">
        <v>7</v>
      </c>
      <c r="D13" s="16">
        <v>1644.7738095238096</v>
      </c>
      <c r="E13" s="16"/>
      <c r="F13" s="16"/>
      <c r="G13" s="16"/>
    </row>
    <row r="14" spans="1:7" ht="15.75" thickBot="1" x14ac:dyDescent="0.3">
      <c r="A14" s="17" t="s">
        <v>77</v>
      </c>
      <c r="B14" s="17">
        <v>74468.900000000009</v>
      </c>
      <c r="C14" s="17">
        <v>9</v>
      </c>
      <c r="D14" s="17"/>
      <c r="E14" s="17"/>
      <c r="F14" s="17"/>
      <c r="G14" s="17"/>
    </row>
    <row r="16" spans="1:7" x14ac:dyDescent="0.25">
      <c r="B16" s="2"/>
    </row>
    <row r="17" spans="2:2" x14ac:dyDescent="0.25">
      <c r="B17" s="1"/>
    </row>
    <row r="18" spans="2:2" x14ac:dyDescent="0.25">
      <c r="B18" s="1"/>
    </row>
    <row r="19" spans="2:2" x14ac:dyDescent="0.25">
      <c r="B19" s="19"/>
    </row>
    <row r="20" spans="2:2" x14ac:dyDescent="0.25">
      <c r="B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14" sqref="E14"/>
    </sheetView>
  </sheetViews>
  <sheetFormatPr defaultRowHeight="15" x14ac:dyDescent="0.25"/>
  <cols>
    <col min="3" max="3" width="12" bestFit="1" customWidth="1"/>
  </cols>
  <sheetData>
    <row r="1" spans="1:5" x14ac:dyDescent="0.25">
      <c r="B1" s="2" t="s">
        <v>28</v>
      </c>
    </row>
    <row r="2" spans="1:5" x14ac:dyDescent="0.25">
      <c r="B2" s="1" t="s">
        <v>13</v>
      </c>
      <c r="C2" s="1" t="s">
        <v>14</v>
      </c>
      <c r="D2" s="1" t="s">
        <v>15</v>
      </c>
    </row>
    <row r="3" spans="1:5" x14ac:dyDescent="0.25">
      <c r="A3" s="1" t="s">
        <v>18</v>
      </c>
      <c r="B3" s="12">
        <v>20</v>
      </c>
      <c r="C3" s="13">
        <v>20</v>
      </c>
      <c r="D3" s="14">
        <v>20</v>
      </c>
    </row>
    <row r="4" spans="1:5" x14ac:dyDescent="0.25">
      <c r="A4" s="1" t="s">
        <v>16</v>
      </c>
      <c r="B4" s="6">
        <v>4.8</v>
      </c>
      <c r="C4" s="7">
        <v>9.85</v>
      </c>
      <c r="D4" s="8">
        <v>6.1</v>
      </c>
    </row>
    <row r="5" spans="1:5" x14ac:dyDescent="0.25">
      <c r="A5" s="1" t="s">
        <v>17</v>
      </c>
      <c r="B5" s="9">
        <v>2.1379999999999999</v>
      </c>
      <c r="C5" s="10">
        <v>1.9850000000000001</v>
      </c>
      <c r="D5" s="11">
        <v>1.865</v>
      </c>
    </row>
    <row r="7" spans="1:5" x14ac:dyDescent="0.25">
      <c r="A7" s="15" t="s">
        <v>4</v>
      </c>
      <c r="C7">
        <f>(B4*B3+C4*C3+D4*D3)/SUM(B3:D3)</f>
        <v>6.916666666666667</v>
      </c>
    </row>
    <row r="8" spans="1:5" x14ac:dyDescent="0.25">
      <c r="A8" s="2"/>
    </row>
    <row r="9" spans="1:5" x14ac:dyDescent="0.25">
      <c r="A9" s="2" t="s">
        <v>6</v>
      </c>
      <c r="C9">
        <f>B3*(B4-C7)^2+C3*(C4-C7)^2+D3*(D4-C7)^2</f>
        <v>275.0333333333333</v>
      </c>
    </row>
    <row r="10" spans="1:5" x14ac:dyDescent="0.25">
      <c r="A10" s="2"/>
    </row>
    <row r="11" spans="1:5" x14ac:dyDescent="0.25">
      <c r="A11" s="2" t="s">
        <v>7</v>
      </c>
      <c r="C11">
        <f>C9/2</f>
        <v>137.51666666666665</v>
      </c>
    </row>
    <row r="12" spans="1:5" x14ac:dyDescent="0.25">
      <c r="A12" s="2"/>
    </row>
    <row r="13" spans="1:5" x14ac:dyDescent="0.25">
      <c r="A13" s="2" t="s">
        <v>8</v>
      </c>
      <c r="C13">
        <f>(B3-1)*B5^2+(C3-1)*C5^2+(D3-1)*D5^2</f>
        <v>227.800386</v>
      </c>
      <c r="E13" t="s">
        <v>89</v>
      </c>
    </row>
    <row r="14" spans="1:5" x14ac:dyDescent="0.25">
      <c r="A14" s="2"/>
    </row>
    <row r="15" spans="1:5" x14ac:dyDescent="0.25">
      <c r="A15" s="2" t="s">
        <v>9</v>
      </c>
      <c r="C15">
        <f>C13/(B3+C3+D3-3)</f>
        <v>3.9964979999999999</v>
      </c>
    </row>
    <row r="16" spans="1:5" x14ac:dyDescent="0.25">
      <c r="A16" s="2"/>
    </row>
    <row r="17" spans="1:3" x14ac:dyDescent="0.25">
      <c r="A17" s="2" t="s">
        <v>10</v>
      </c>
      <c r="C17">
        <f>C9+C13</f>
        <v>502.83371933333331</v>
      </c>
    </row>
    <row r="18" spans="1:3" x14ac:dyDescent="0.25">
      <c r="A18" s="2"/>
    </row>
    <row r="19" spans="1:3" x14ac:dyDescent="0.25">
      <c r="A19" s="2" t="s">
        <v>12</v>
      </c>
      <c r="C19">
        <f>C11/C15</f>
        <v>34.409292001814251</v>
      </c>
    </row>
    <row r="20" spans="1:3" x14ac:dyDescent="0.25">
      <c r="A20" s="2"/>
    </row>
    <row r="21" spans="1:3" x14ac:dyDescent="0.25">
      <c r="A21" s="2" t="s">
        <v>20</v>
      </c>
      <c r="C21">
        <f>_xlfn.F.INV(0.95,2,57)</f>
        <v>3.1588427192606443</v>
      </c>
    </row>
    <row r="23" spans="1:3" x14ac:dyDescent="0.25">
      <c r="A23" s="2" t="s">
        <v>69</v>
      </c>
      <c r="C23">
        <f>1-_xlfn.F.DIST(C19,2,57,1)</f>
        <v>1.5838241829158051E-10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O30" sqref="O30"/>
    </sheetView>
  </sheetViews>
  <sheetFormatPr defaultRowHeight="15" x14ac:dyDescent="0.25"/>
  <cols>
    <col min="2" max="2" width="10.85546875" customWidth="1"/>
    <col min="7" max="7" width="10.85546875" customWidth="1"/>
    <col min="12" max="12" width="11.42578125" customWidth="1"/>
    <col min="13" max="13" width="10.7109375" customWidth="1"/>
  </cols>
  <sheetData>
    <row r="1" spans="1:8" x14ac:dyDescent="0.25">
      <c r="A1" s="1" t="s">
        <v>71</v>
      </c>
      <c r="C1" s="1"/>
    </row>
    <row r="2" spans="1:8" x14ac:dyDescent="0.25">
      <c r="A2" s="1" t="s">
        <v>21</v>
      </c>
      <c r="B2" s="1" t="s">
        <v>22</v>
      </c>
      <c r="C2" s="1" t="s">
        <v>23</v>
      </c>
      <c r="F2" s="1" t="s">
        <v>21</v>
      </c>
      <c r="G2" s="1" t="s">
        <v>22</v>
      </c>
      <c r="H2" s="1" t="s">
        <v>23</v>
      </c>
    </row>
    <row r="3" spans="1:8" x14ac:dyDescent="0.25">
      <c r="A3" s="12">
        <v>80.7</v>
      </c>
      <c r="B3" s="13">
        <v>80.5</v>
      </c>
      <c r="C3" s="14">
        <v>83.8</v>
      </c>
      <c r="F3" s="12">
        <v>-0.5</v>
      </c>
      <c r="G3" s="13">
        <v>1.7</v>
      </c>
      <c r="H3" s="14">
        <v>11.4</v>
      </c>
    </row>
    <row r="4" spans="1:8" x14ac:dyDescent="0.25">
      <c r="A4" s="6">
        <v>89.4</v>
      </c>
      <c r="B4" s="7">
        <v>84.9</v>
      </c>
      <c r="C4" s="8">
        <v>83.3</v>
      </c>
      <c r="F4" s="6">
        <v>-9.3000000000000007</v>
      </c>
      <c r="G4" s="7">
        <v>0.7</v>
      </c>
      <c r="H4" s="8">
        <v>11</v>
      </c>
    </row>
    <row r="5" spans="1:8" x14ac:dyDescent="0.25">
      <c r="A5" s="6">
        <v>91.8</v>
      </c>
      <c r="B5" s="7">
        <v>81.5</v>
      </c>
      <c r="C5" s="8">
        <v>86</v>
      </c>
      <c r="F5" s="6">
        <v>-5.4</v>
      </c>
      <c r="G5" s="7">
        <v>-0.1</v>
      </c>
      <c r="H5" s="8">
        <v>5.5</v>
      </c>
    </row>
    <row r="6" spans="1:8" x14ac:dyDescent="0.25">
      <c r="A6" s="6">
        <v>74</v>
      </c>
      <c r="B6" s="7">
        <v>82.6</v>
      </c>
      <c r="C6" s="8">
        <v>82.5</v>
      </c>
      <c r="F6" s="6">
        <v>12.3</v>
      </c>
      <c r="G6" s="7">
        <v>-0.7</v>
      </c>
      <c r="H6" s="8">
        <v>9.4</v>
      </c>
    </row>
    <row r="7" spans="1:8" x14ac:dyDescent="0.25">
      <c r="A7" s="6">
        <v>78.099999999999994</v>
      </c>
      <c r="B7" s="7">
        <v>79.900000000000006</v>
      </c>
      <c r="C7" s="8">
        <v>86.7</v>
      </c>
      <c r="F7" s="6">
        <v>-2</v>
      </c>
      <c r="G7" s="7">
        <v>-3.5</v>
      </c>
      <c r="H7" s="8">
        <v>13.6</v>
      </c>
    </row>
    <row r="8" spans="1:8" x14ac:dyDescent="0.25">
      <c r="A8" s="6">
        <v>88.3</v>
      </c>
      <c r="B8" s="7">
        <v>88.7</v>
      </c>
      <c r="C8" s="8">
        <v>79.599999999999994</v>
      </c>
      <c r="F8" s="6">
        <v>-10.199999999999999</v>
      </c>
      <c r="G8" s="7">
        <v>14.9</v>
      </c>
      <c r="H8" s="8">
        <v>-2.9</v>
      </c>
    </row>
    <row r="9" spans="1:8" x14ac:dyDescent="0.25">
      <c r="A9" s="6">
        <v>87.3</v>
      </c>
      <c r="B9" s="7">
        <v>94.9</v>
      </c>
      <c r="C9" s="8">
        <v>76.900000000000006</v>
      </c>
      <c r="F9" s="6">
        <v>-12.2</v>
      </c>
      <c r="G9" s="7">
        <v>3.5</v>
      </c>
      <c r="H9" s="8">
        <v>-0.1</v>
      </c>
    </row>
    <row r="10" spans="1:8" x14ac:dyDescent="0.25">
      <c r="A10" s="6">
        <v>75.099999999999994</v>
      </c>
      <c r="B10" s="7">
        <v>76.3</v>
      </c>
      <c r="C10" s="8">
        <v>94.2</v>
      </c>
      <c r="F10" s="6">
        <v>11.6</v>
      </c>
      <c r="G10" s="7">
        <v>17.100000000000001</v>
      </c>
      <c r="H10" s="8">
        <v>7.4</v>
      </c>
    </row>
    <row r="11" spans="1:8" x14ac:dyDescent="0.25">
      <c r="A11" s="6">
        <v>80.599999999999994</v>
      </c>
      <c r="B11" s="7">
        <v>81</v>
      </c>
      <c r="C11" s="8">
        <v>73.400000000000006</v>
      </c>
      <c r="F11" s="6">
        <v>-7.1</v>
      </c>
      <c r="G11" s="7">
        <v>-7.6</v>
      </c>
      <c r="H11" s="8">
        <v>21.5</v>
      </c>
    </row>
    <row r="12" spans="1:8" x14ac:dyDescent="0.25">
      <c r="A12" s="6">
        <v>78.400000000000006</v>
      </c>
      <c r="B12" s="7">
        <v>80.5</v>
      </c>
      <c r="C12" s="8">
        <v>80.5</v>
      </c>
      <c r="F12" s="6">
        <v>6.2</v>
      </c>
      <c r="G12" s="7">
        <v>1.6</v>
      </c>
      <c r="H12" s="8">
        <v>-5.3</v>
      </c>
    </row>
    <row r="13" spans="1:8" x14ac:dyDescent="0.25">
      <c r="A13" s="6">
        <v>77.599999999999994</v>
      </c>
      <c r="B13" s="7">
        <v>85</v>
      </c>
      <c r="C13" s="8">
        <v>81.599999999999994</v>
      </c>
      <c r="F13" s="6">
        <v>-0.2</v>
      </c>
      <c r="G13" s="7">
        <v>11.7</v>
      </c>
      <c r="H13" s="8">
        <v>-3.8</v>
      </c>
    </row>
    <row r="14" spans="1:8" x14ac:dyDescent="0.25">
      <c r="A14" s="6">
        <v>88.7</v>
      </c>
      <c r="B14" s="7">
        <v>89.2</v>
      </c>
      <c r="C14" s="8">
        <v>82.1</v>
      </c>
      <c r="F14" s="6">
        <v>-9.1999999999999993</v>
      </c>
      <c r="G14" s="7">
        <v>6.1</v>
      </c>
      <c r="H14" s="8">
        <v>13.4</v>
      </c>
    </row>
    <row r="15" spans="1:8" x14ac:dyDescent="0.25">
      <c r="A15" s="6">
        <v>81.3</v>
      </c>
      <c r="B15" s="7">
        <v>81.3</v>
      </c>
      <c r="C15" s="8">
        <v>77.599999999999994</v>
      </c>
      <c r="F15" s="6">
        <v>8.3000000000000007</v>
      </c>
      <c r="G15" s="7">
        <v>1.1000000000000001</v>
      </c>
      <c r="H15" s="8">
        <v>13.1</v>
      </c>
    </row>
    <row r="16" spans="1:8" x14ac:dyDescent="0.25">
      <c r="A16" s="6">
        <v>78.099999999999994</v>
      </c>
      <c r="B16" s="7">
        <v>76.5</v>
      </c>
      <c r="C16" s="8">
        <v>83.5</v>
      </c>
      <c r="F16" s="6">
        <v>3.3</v>
      </c>
      <c r="G16" s="7">
        <v>-4</v>
      </c>
      <c r="H16" s="8">
        <v>9</v>
      </c>
    </row>
    <row r="17" spans="1:15" x14ac:dyDescent="0.25">
      <c r="A17" s="6">
        <v>70.5</v>
      </c>
      <c r="B17" s="7">
        <v>70</v>
      </c>
      <c r="C17" s="8">
        <v>89.9</v>
      </c>
      <c r="F17" s="6">
        <v>11.3</v>
      </c>
      <c r="G17" s="7">
        <v>20.9</v>
      </c>
      <c r="H17" s="8">
        <v>3.9</v>
      </c>
    </row>
    <row r="18" spans="1:15" x14ac:dyDescent="0.25">
      <c r="A18" s="6">
        <v>77.3</v>
      </c>
      <c r="B18" s="7">
        <v>80.400000000000006</v>
      </c>
      <c r="C18" s="8">
        <v>86</v>
      </c>
      <c r="F18" s="6">
        <v>0</v>
      </c>
      <c r="G18" s="7">
        <v>-9.1</v>
      </c>
      <c r="H18" s="8">
        <v>5.7</v>
      </c>
    </row>
    <row r="19" spans="1:15" x14ac:dyDescent="0.25">
      <c r="A19" s="9">
        <v>85.2</v>
      </c>
      <c r="B19" s="10">
        <v>83.3</v>
      </c>
      <c r="C19" s="11">
        <v>87.3</v>
      </c>
      <c r="F19" s="9">
        <v>-1</v>
      </c>
      <c r="G19" s="10">
        <v>2.1</v>
      </c>
      <c r="H19" s="11">
        <v>10.7</v>
      </c>
    </row>
    <row r="20" spans="1:15" x14ac:dyDescent="0.25">
      <c r="E20" t="s">
        <v>3</v>
      </c>
      <c r="F20">
        <f>AVERAGE(F3:F19)</f>
        <v>-0.24117647058823496</v>
      </c>
      <c r="G20">
        <f t="shared" ref="G20:H20" si="0">AVERAGE(G3:G19)</f>
        <v>3.3176470588235292</v>
      </c>
      <c r="H20">
        <f t="shared" si="0"/>
        <v>7.264705882352942</v>
      </c>
    </row>
    <row r="22" spans="1:15" x14ac:dyDescent="0.25">
      <c r="A22" t="s">
        <v>70</v>
      </c>
    </row>
    <row r="23" spans="1:15" x14ac:dyDescent="0.25">
      <c r="A23" t="s">
        <v>24</v>
      </c>
      <c r="G23" t="s">
        <v>60</v>
      </c>
    </row>
    <row r="24" spans="1:15" x14ac:dyDescent="0.25">
      <c r="A24" t="s">
        <v>25</v>
      </c>
      <c r="H24" t="s">
        <v>61</v>
      </c>
    </row>
    <row r="26" spans="1:15" x14ac:dyDescent="0.25">
      <c r="A26" t="s">
        <v>78</v>
      </c>
      <c r="G26" t="s">
        <v>85</v>
      </c>
      <c r="M26" s="1">
        <f>H20-F20</f>
        <v>7.5058823529411773</v>
      </c>
      <c r="N26" t="s">
        <v>56</v>
      </c>
    </row>
    <row r="27" spans="1:15" x14ac:dyDescent="0.25">
      <c r="M27" s="1">
        <f>G20-F20</f>
        <v>3.5588235294117641</v>
      </c>
      <c r="N27" t="s">
        <v>57</v>
      </c>
    </row>
    <row r="28" spans="1:15" x14ac:dyDescent="0.25">
      <c r="M28" s="1">
        <f>H20-G20</f>
        <v>3.9470588235294128</v>
      </c>
      <c r="N28" t="s">
        <v>58</v>
      </c>
    </row>
    <row r="29" spans="1:15" x14ac:dyDescent="0.25">
      <c r="G29" t="s">
        <v>82</v>
      </c>
      <c r="M29" t="s">
        <v>59</v>
      </c>
      <c r="N29" s="16">
        <v>62.305098039215686</v>
      </c>
      <c r="O29" t="s">
        <v>81</v>
      </c>
    </row>
    <row r="30" spans="1:15" x14ac:dyDescent="0.25">
      <c r="M30" t="s">
        <v>83</v>
      </c>
      <c r="N30" s="1">
        <f>_xlfn.T.INV(1-0.05/2/3,48)*SQRT(N29/17*2)</f>
        <v>6.7164717079050824</v>
      </c>
    </row>
    <row r="31" spans="1:15" x14ac:dyDescent="0.25">
      <c r="H31" t="s">
        <v>84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17" sqref="J17"/>
    </sheetView>
  </sheetViews>
  <sheetFormatPr defaultRowHeight="15" x14ac:dyDescent="0.25"/>
  <cols>
    <col min="1" max="1" width="17.42578125" customWidth="1"/>
  </cols>
  <sheetData>
    <row r="1" spans="1:9" x14ac:dyDescent="0.25">
      <c r="A1" t="s">
        <v>55</v>
      </c>
    </row>
    <row r="3" spans="1:9" ht="15.75" thickBot="1" x14ac:dyDescent="0.3">
      <c r="A3" t="s">
        <v>30</v>
      </c>
    </row>
    <row r="4" spans="1:9" x14ac:dyDescent="0.25">
      <c r="A4" s="18" t="s">
        <v>31</v>
      </c>
      <c r="B4" s="18" t="s">
        <v>32</v>
      </c>
      <c r="C4" s="18" t="s">
        <v>33</v>
      </c>
      <c r="D4" s="18" t="s">
        <v>34</v>
      </c>
      <c r="E4" s="18" t="s">
        <v>35</v>
      </c>
    </row>
    <row r="5" spans="1:9" x14ac:dyDescent="0.25">
      <c r="A5" s="16" t="s">
        <v>36</v>
      </c>
      <c r="B5" s="16">
        <v>17</v>
      </c>
      <c r="C5" s="16">
        <v>-4.0999999999999943</v>
      </c>
      <c r="D5" s="16">
        <v>-0.24117647058823496</v>
      </c>
      <c r="E5" s="16">
        <v>64.977573529411757</v>
      </c>
    </row>
    <row r="6" spans="1:9" x14ac:dyDescent="0.25">
      <c r="A6" s="16" t="s">
        <v>37</v>
      </c>
      <c r="B6" s="16">
        <v>17</v>
      </c>
      <c r="C6" s="16">
        <v>56.4</v>
      </c>
      <c r="D6" s="16">
        <v>3.3176470588235292</v>
      </c>
      <c r="E6" s="16">
        <v>70.709044117647068</v>
      </c>
    </row>
    <row r="7" spans="1:9" ht="15.75" thickBot="1" x14ac:dyDescent="0.3">
      <c r="A7" s="17" t="s">
        <v>38</v>
      </c>
      <c r="B7" s="17">
        <v>17</v>
      </c>
      <c r="C7" s="17">
        <v>123.50000000000001</v>
      </c>
      <c r="D7" s="17">
        <v>7.264705882352942</v>
      </c>
      <c r="E7" s="17">
        <v>51.228676470588219</v>
      </c>
    </row>
    <row r="10" spans="1:9" ht="15.75" thickBot="1" x14ac:dyDescent="0.3">
      <c r="A10" t="s">
        <v>39</v>
      </c>
    </row>
    <row r="11" spans="1:9" x14ac:dyDescent="0.25">
      <c r="A11" s="18" t="s">
        <v>40</v>
      </c>
      <c r="B11" s="18" t="s">
        <v>41</v>
      </c>
      <c r="C11" s="18" t="s">
        <v>42</v>
      </c>
      <c r="D11" s="18" t="s">
        <v>43</v>
      </c>
      <c r="E11" s="18" t="s">
        <v>44</v>
      </c>
      <c r="F11" s="18" t="s">
        <v>45</v>
      </c>
      <c r="G11" s="18" t="s">
        <v>46</v>
      </c>
    </row>
    <row r="12" spans="1:9" x14ac:dyDescent="0.25">
      <c r="A12" s="16" t="s">
        <v>47</v>
      </c>
      <c r="B12" s="16">
        <v>479.30235294117529</v>
      </c>
      <c r="C12" s="16">
        <v>2</v>
      </c>
      <c r="D12" s="16">
        <v>239.65117647058764</v>
      </c>
      <c r="E12" s="16">
        <v>3.8464136003726033</v>
      </c>
      <c r="F12" s="21">
        <v>2.8223270341324755E-2</v>
      </c>
      <c r="G12" s="16">
        <v>3.1907273359284987</v>
      </c>
      <c r="I12" t="s">
        <v>79</v>
      </c>
    </row>
    <row r="13" spans="1:9" x14ac:dyDescent="0.25">
      <c r="A13" s="16" t="s">
        <v>48</v>
      </c>
      <c r="B13" s="16">
        <v>2990.6447058823528</v>
      </c>
      <c r="C13" s="16">
        <v>48</v>
      </c>
      <c r="D13" s="16">
        <v>62.305098039215686</v>
      </c>
      <c r="E13" s="16"/>
      <c r="F13" s="16"/>
      <c r="G13" s="16"/>
    </row>
    <row r="14" spans="1:9" x14ac:dyDescent="0.25">
      <c r="A14" s="16"/>
      <c r="B14" s="16"/>
      <c r="C14" s="16"/>
      <c r="D14" s="16"/>
      <c r="E14" s="16"/>
      <c r="F14" s="16"/>
      <c r="G14" s="16"/>
    </row>
    <row r="15" spans="1:9" ht="15.75" thickBot="1" x14ac:dyDescent="0.3">
      <c r="A15" s="17" t="s">
        <v>49</v>
      </c>
      <c r="B15" s="17">
        <v>3469.9470588235281</v>
      </c>
      <c r="C15" s="17">
        <v>50</v>
      </c>
      <c r="D15" s="17"/>
      <c r="E15" s="17"/>
      <c r="F15" s="17"/>
      <c r="G15" s="17"/>
    </row>
    <row r="19" spans="1:9" x14ac:dyDescent="0.25">
      <c r="A19" t="s">
        <v>54</v>
      </c>
    </row>
    <row r="21" spans="1:9" ht="15.75" thickBot="1" x14ac:dyDescent="0.3">
      <c r="A21" t="s">
        <v>30</v>
      </c>
    </row>
    <row r="22" spans="1:9" x14ac:dyDescent="0.25">
      <c r="A22" s="18" t="s">
        <v>31</v>
      </c>
      <c r="B22" s="18" t="s">
        <v>32</v>
      </c>
      <c r="C22" s="18" t="s">
        <v>33</v>
      </c>
      <c r="D22" s="18" t="s">
        <v>34</v>
      </c>
      <c r="E22" s="18" t="s">
        <v>35</v>
      </c>
    </row>
    <row r="23" spans="1:9" x14ac:dyDescent="0.25">
      <c r="A23" s="16" t="s">
        <v>36</v>
      </c>
      <c r="B23" s="16">
        <v>17</v>
      </c>
      <c r="C23" s="16">
        <v>1382.4</v>
      </c>
      <c r="D23" s="16">
        <v>81.317647058823539</v>
      </c>
      <c r="E23" s="16">
        <v>37.414044117647066</v>
      </c>
    </row>
    <row r="24" spans="1:9" x14ac:dyDescent="0.25">
      <c r="A24" s="16" t="s">
        <v>37</v>
      </c>
      <c r="B24" s="16">
        <v>17</v>
      </c>
      <c r="C24" s="16">
        <v>1396.5</v>
      </c>
      <c r="D24" s="16">
        <v>82.147058823529406</v>
      </c>
      <c r="E24" s="16">
        <v>31.38639705882354</v>
      </c>
    </row>
    <row r="25" spans="1:9" ht="15.75" thickBot="1" x14ac:dyDescent="0.3">
      <c r="A25" s="17" t="s">
        <v>38</v>
      </c>
      <c r="B25" s="17">
        <v>17</v>
      </c>
      <c r="C25" s="17">
        <v>1414.9</v>
      </c>
      <c r="D25" s="17">
        <v>83.229411764705887</v>
      </c>
      <c r="E25" s="17">
        <v>25.167205882352949</v>
      </c>
    </row>
    <row r="28" spans="1:9" ht="15.75" thickBot="1" x14ac:dyDescent="0.3">
      <c r="A28" t="s">
        <v>39</v>
      </c>
    </row>
    <row r="29" spans="1:9" x14ac:dyDescent="0.25">
      <c r="A29" s="18" t="s">
        <v>40</v>
      </c>
      <c r="B29" s="18" t="s">
        <v>41</v>
      </c>
      <c r="C29" s="18" t="s">
        <v>42</v>
      </c>
      <c r="D29" s="18" t="s">
        <v>43</v>
      </c>
      <c r="E29" s="18" t="s">
        <v>44</v>
      </c>
      <c r="F29" s="18" t="s">
        <v>45</v>
      </c>
      <c r="G29" s="18" t="s">
        <v>46</v>
      </c>
    </row>
    <row r="30" spans="1:9" x14ac:dyDescent="0.25">
      <c r="A30" s="16" t="s">
        <v>47</v>
      </c>
      <c r="B30" s="16">
        <v>31.247450980392841</v>
      </c>
      <c r="C30" s="16">
        <v>2</v>
      </c>
      <c r="D30" s="16">
        <v>15.623725490196421</v>
      </c>
      <c r="E30" s="16">
        <v>0.49880121443551745</v>
      </c>
      <c r="F30" s="21">
        <v>0.6103708574101161</v>
      </c>
      <c r="G30" s="16">
        <v>3.1907273359284987</v>
      </c>
      <c r="I30" t="s">
        <v>80</v>
      </c>
    </row>
    <row r="31" spans="1:9" x14ac:dyDescent="0.25">
      <c r="A31" s="16" t="s">
        <v>48</v>
      </c>
      <c r="B31" s="16">
        <v>1503.4823529411767</v>
      </c>
      <c r="C31" s="16">
        <v>48</v>
      </c>
      <c r="D31" s="16">
        <v>31.322549019607848</v>
      </c>
      <c r="E31" s="16"/>
      <c r="F31" s="16"/>
      <c r="G31" s="16"/>
    </row>
    <row r="32" spans="1:9" x14ac:dyDescent="0.25">
      <c r="A32" s="16"/>
      <c r="B32" s="16"/>
      <c r="C32" s="16"/>
      <c r="D32" s="16"/>
      <c r="E32" s="16"/>
      <c r="F32" s="16"/>
      <c r="G32" s="16"/>
    </row>
    <row r="33" spans="1:7" ht="15.75" thickBot="1" x14ac:dyDescent="0.3">
      <c r="A33" s="17" t="s">
        <v>49</v>
      </c>
      <c r="B33" s="17">
        <v>1534.7298039215696</v>
      </c>
      <c r="C33" s="17">
        <v>50</v>
      </c>
      <c r="D33" s="17"/>
      <c r="E33" s="17"/>
      <c r="F33" s="17"/>
      <c r="G33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C22" sqref="C22"/>
    </sheetView>
  </sheetViews>
  <sheetFormatPr defaultRowHeight="15" x14ac:dyDescent="0.25"/>
  <cols>
    <col min="5" max="5" width="14.7109375" customWidth="1"/>
    <col min="6" max="6" width="19.42578125" customWidth="1"/>
    <col min="7" max="7" width="16.42578125" bestFit="1" customWidth="1"/>
  </cols>
  <sheetData>
    <row r="1" spans="1:8" x14ac:dyDescent="0.25">
      <c r="A1" s="1" t="s">
        <v>72</v>
      </c>
      <c r="E1" s="2" t="s">
        <v>62</v>
      </c>
      <c r="F1" s="2" t="s">
        <v>74</v>
      </c>
      <c r="G1" s="2" t="s">
        <v>63</v>
      </c>
      <c r="H1" t="s">
        <v>73</v>
      </c>
    </row>
    <row r="2" spans="1:8" x14ac:dyDescent="0.25">
      <c r="A2" s="12">
        <v>-0.5</v>
      </c>
      <c r="B2" s="13">
        <v>1.7</v>
      </c>
      <c r="C2" s="14">
        <v>11.4</v>
      </c>
      <c r="E2">
        <f>A2-$A$19</f>
        <v>-0.25882352941176501</v>
      </c>
      <c r="F2">
        <f t="shared" ref="F2:F33" si="0">_xlfn.NORM.S.INV(H2/52)</f>
        <v>-2.0699018308950512</v>
      </c>
      <c r="G2">
        <v>-12.564705882352943</v>
      </c>
      <c r="H2">
        <v>1</v>
      </c>
    </row>
    <row r="3" spans="1:8" x14ac:dyDescent="0.25">
      <c r="A3" s="6">
        <v>-9.3000000000000007</v>
      </c>
      <c r="B3" s="7">
        <v>0.7</v>
      </c>
      <c r="C3" s="8">
        <v>11</v>
      </c>
      <c r="E3">
        <f t="shared" ref="E3:E18" si="1">A3-$A$19</f>
        <v>-9.0588235294117663</v>
      </c>
      <c r="F3">
        <f t="shared" si="0"/>
        <v>-1.7688250385187059</v>
      </c>
      <c r="G3">
        <v>-12.41764705882353</v>
      </c>
      <c r="H3">
        <v>2</v>
      </c>
    </row>
    <row r="4" spans="1:8" x14ac:dyDescent="0.25">
      <c r="A4" s="6">
        <v>-5.4</v>
      </c>
      <c r="B4" s="7">
        <v>-0.1</v>
      </c>
      <c r="C4" s="8">
        <v>5.5</v>
      </c>
      <c r="E4">
        <f t="shared" si="1"/>
        <v>-5.158823529411765</v>
      </c>
      <c r="F4">
        <f t="shared" si="0"/>
        <v>-1.5744449652170427</v>
      </c>
      <c r="G4">
        <v>-11.958823529411765</v>
      </c>
      <c r="H4">
        <v>3</v>
      </c>
    </row>
    <row r="5" spans="1:8" x14ac:dyDescent="0.25">
      <c r="A5" s="6">
        <v>12.3</v>
      </c>
      <c r="B5" s="7">
        <v>-0.7</v>
      </c>
      <c r="C5" s="8">
        <v>9.4</v>
      </c>
      <c r="E5">
        <f t="shared" si="1"/>
        <v>12.541176470588235</v>
      </c>
      <c r="F5">
        <f t="shared" si="0"/>
        <v>-1.4260768722728474</v>
      </c>
      <c r="G5">
        <v>-11.064705882352943</v>
      </c>
      <c r="H5">
        <v>4</v>
      </c>
    </row>
    <row r="6" spans="1:8" x14ac:dyDescent="0.25">
      <c r="A6" s="6">
        <v>-2</v>
      </c>
      <c r="B6" s="7">
        <v>-3.5</v>
      </c>
      <c r="C6" s="8">
        <v>13.6</v>
      </c>
      <c r="E6">
        <f t="shared" si="1"/>
        <v>-1.7588235294117651</v>
      </c>
      <c r="F6">
        <f t="shared" si="0"/>
        <v>-1.3037826721034875</v>
      </c>
      <c r="G6">
        <v>-10.91764705882353</v>
      </c>
      <c r="H6">
        <v>5</v>
      </c>
    </row>
    <row r="7" spans="1:8" x14ac:dyDescent="0.25">
      <c r="A7" s="6">
        <v>-10.199999999999999</v>
      </c>
      <c r="B7" s="7">
        <v>14.9</v>
      </c>
      <c r="C7" s="8">
        <v>-2.9</v>
      </c>
      <c r="E7">
        <f t="shared" si="1"/>
        <v>-9.9588235294117649</v>
      </c>
      <c r="F7">
        <f t="shared" si="0"/>
        <v>-1.1983797023069247</v>
      </c>
      <c r="G7">
        <v>-10.164705882352942</v>
      </c>
      <c r="H7">
        <v>6</v>
      </c>
    </row>
    <row r="8" spans="1:8" x14ac:dyDescent="0.25">
      <c r="A8" s="6">
        <v>-12.2</v>
      </c>
      <c r="B8" s="7">
        <v>3.5</v>
      </c>
      <c r="C8" s="8">
        <v>-0.1</v>
      </c>
      <c r="E8">
        <f t="shared" si="1"/>
        <v>-11.958823529411765</v>
      </c>
      <c r="F8">
        <f t="shared" si="0"/>
        <v>-1.1048357439621104</v>
      </c>
      <c r="G8">
        <v>-9.9588235294117649</v>
      </c>
      <c r="H8">
        <v>7</v>
      </c>
    </row>
    <row r="9" spans="1:8" x14ac:dyDescent="0.25">
      <c r="A9" s="6">
        <v>11.6</v>
      </c>
      <c r="B9" s="7">
        <v>17.100000000000001</v>
      </c>
      <c r="C9" s="8">
        <v>7.4</v>
      </c>
      <c r="E9">
        <f t="shared" si="1"/>
        <v>11.841176470588234</v>
      </c>
      <c r="F9">
        <f t="shared" si="0"/>
        <v>-1.020076232786199</v>
      </c>
      <c r="G9">
        <v>-9.0588235294117663</v>
      </c>
      <c r="H9">
        <v>8</v>
      </c>
    </row>
    <row r="10" spans="1:8" x14ac:dyDescent="0.25">
      <c r="A10" s="6">
        <v>-7.1</v>
      </c>
      <c r="B10" s="7">
        <v>-7.6</v>
      </c>
      <c r="C10" s="8">
        <v>21.5</v>
      </c>
      <c r="E10">
        <f t="shared" si="1"/>
        <v>-6.8588235294117643</v>
      </c>
      <c r="F10">
        <f t="shared" si="0"/>
        <v>-0.94207577499577688</v>
      </c>
      <c r="G10">
        <v>-8.9588235294117649</v>
      </c>
      <c r="H10">
        <v>9</v>
      </c>
    </row>
    <row r="11" spans="1:8" x14ac:dyDescent="0.25">
      <c r="A11" s="6">
        <v>6.2</v>
      </c>
      <c r="B11" s="7">
        <v>1.6</v>
      </c>
      <c r="C11" s="8">
        <v>-5.3</v>
      </c>
      <c r="E11">
        <f t="shared" si="1"/>
        <v>6.4411764705882355</v>
      </c>
      <c r="F11">
        <f t="shared" si="0"/>
        <v>-0.86942377328888587</v>
      </c>
      <c r="G11">
        <v>-7.3647058823529417</v>
      </c>
      <c r="H11">
        <v>10</v>
      </c>
    </row>
    <row r="12" spans="1:8" x14ac:dyDescent="0.25">
      <c r="A12" s="6">
        <v>-0.2</v>
      </c>
      <c r="B12" s="7">
        <v>11.7</v>
      </c>
      <c r="C12" s="8">
        <v>-3.8</v>
      </c>
      <c r="E12">
        <f t="shared" si="1"/>
        <v>4.1176470588234954E-2</v>
      </c>
      <c r="F12">
        <f t="shared" si="0"/>
        <v>-0.80109452928194935</v>
      </c>
      <c r="G12">
        <v>-7.3176470588235292</v>
      </c>
      <c r="H12">
        <v>11</v>
      </c>
    </row>
    <row r="13" spans="1:8" x14ac:dyDescent="0.25">
      <c r="A13" s="6">
        <v>-9.1999999999999993</v>
      </c>
      <c r="B13" s="7">
        <v>6.1</v>
      </c>
      <c r="C13" s="8">
        <v>13.4</v>
      </c>
      <c r="E13">
        <f t="shared" si="1"/>
        <v>-8.9588235294117649</v>
      </c>
      <c r="F13">
        <f t="shared" si="0"/>
        <v>-0.73631591737612934</v>
      </c>
      <c r="G13">
        <v>-6.8588235294117643</v>
      </c>
      <c r="H13">
        <v>12</v>
      </c>
    </row>
    <row r="14" spans="1:8" x14ac:dyDescent="0.25">
      <c r="A14" s="6">
        <v>8.3000000000000007</v>
      </c>
      <c r="B14" s="7">
        <v>1.1000000000000001</v>
      </c>
      <c r="C14" s="8">
        <v>13.1</v>
      </c>
      <c r="E14">
        <f t="shared" si="1"/>
        <v>8.5411764705882351</v>
      </c>
      <c r="F14">
        <f t="shared" si="0"/>
        <v>-0.67448975019608193</v>
      </c>
      <c r="G14">
        <v>-6.8176470588235292</v>
      </c>
      <c r="H14">
        <v>13</v>
      </c>
    </row>
    <row r="15" spans="1:8" x14ac:dyDescent="0.25">
      <c r="A15" s="6">
        <v>3.3</v>
      </c>
      <c r="B15" s="7">
        <v>-4</v>
      </c>
      <c r="C15" s="8">
        <v>9</v>
      </c>
      <c r="E15">
        <f t="shared" si="1"/>
        <v>3.5411764705882347</v>
      </c>
      <c r="F15">
        <f t="shared" si="0"/>
        <v>-0.61514110459597382</v>
      </c>
      <c r="G15">
        <v>-5.158823529411765</v>
      </c>
      <c r="H15">
        <v>14</v>
      </c>
    </row>
    <row r="16" spans="1:8" x14ac:dyDescent="0.25">
      <c r="A16" s="6">
        <v>11.3</v>
      </c>
      <c r="B16" s="7">
        <v>20.9</v>
      </c>
      <c r="C16" s="8">
        <v>3.9</v>
      </c>
      <c r="E16">
        <f t="shared" si="1"/>
        <v>11.541176470588235</v>
      </c>
      <c r="F16">
        <f t="shared" si="0"/>
        <v>-0.55788476283959876</v>
      </c>
      <c r="G16">
        <v>-4.0176470588235293</v>
      </c>
      <c r="H16">
        <v>15</v>
      </c>
    </row>
    <row r="17" spans="1:11" x14ac:dyDescent="0.25">
      <c r="A17" s="6">
        <v>0</v>
      </c>
      <c r="B17" s="7">
        <v>-9.1</v>
      </c>
      <c r="C17" s="8">
        <v>5.7</v>
      </c>
      <c r="E17">
        <f t="shared" si="1"/>
        <v>0.24117647058823496</v>
      </c>
      <c r="F17">
        <f t="shared" si="0"/>
        <v>-0.50240222337335538</v>
      </c>
      <c r="G17">
        <v>-3.4176470588235293</v>
      </c>
      <c r="H17">
        <v>16</v>
      </c>
    </row>
    <row r="18" spans="1:11" x14ac:dyDescent="0.25">
      <c r="A18" s="9">
        <v>-1</v>
      </c>
      <c r="B18" s="10">
        <v>2.1</v>
      </c>
      <c r="C18" s="11">
        <v>10.7</v>
      </c>
      <c r="E18">
        <f t="shared" si="1"/>
        <v>-0.75882352941176501</v>
      </c>
      <c r="F18">
        <f t="shared" si="0"/>
        <v>-0.44842548330593474</v>
      </c>
      <c r="G18">
        <v>-3.3647058823529421</v>
      </c>
      <c r="H18">
        <v>17</v>
      </c>
      <c r="K18" t="s">
        <v>64</v>
      </c>
    </row>
    <row r="19" spans="1:11" x14ac:dyDescent="0.25">
      <c r="A19">
        <f>AVERAGE(A2:A18)</f>
        <v>-0.24117647058823496</v>
      </c>
      <c r="B19">
        <f t="shared" ref="B19:C19" si="2">AVERAGE(B2:B18)</f>
        <v>3.3176470588235292</v>
      </c>
      <c r="C19">
        <f t="shared" si="2"/>
        <v>7.264705882352942</v>
      </c>
      <c r="E19">
        <f>B2-$B$19</f>
        <v>-1.6176470588235292</v>
      </c>
      <c r="F19">
        <f t="shared" si="0"/>
        <v>-0.39572529581448734</v>
      </c>
      <c r="G19">
        <v>-2.617647058823529</v>
      </c>
      <c r="H19">
        <v>18</v>
      </c>
      <c r="K19" t="s">
        <v>65</v>
      </c>
    </row>
    <row r="20" spans="1:11" x14ac:dyDescent="0.25">
      <c r="A20" s="7"/>
      <c r="E20">
        <f t="shared" ref="E20:E34" si="3">B3-$B$19</f>
        <v>-2.617647058823529</v>
      </c>
      <c r="F20">
        <f t="shared" si="0"/>
        <v>-0.34410246288301571</v>
      </c>
      <c r="G20">
        <v>-2.2176470588235291</v>
      </c>
      <c r="H20">
        <v>19</v>
      </c>
      <c r="K20" t="s">
        <v>66</v>
      </c>
    </row>
    <row r="21" spans="1:11" x14ac:dyDescent="0.25">
      <c r="A21" s="7"/>
      <c r="E21">
        <f t="shared" si="3"/>
        <v>-3.4176470588235293</v>
      </c>
      <c r="F21">
        <f t="shared" si="0"/>
        <v>-0.29338123212119332</v>
      </c>
      <c r="G21">
        <v>-1.764705882352942</v>
      </c>
      <c r="H21">
        <v>20</v>
      </c>
    </row>
    <row r="22" spans="1:11" x14ac:dyDescent="0.25">
      <c r="A22" s="7"/>
      <c r="E22">
        <f t="shared" si="3"/>
        <v>-4.0176470588235293</v>
      </c>
      <c r="F22">
        <f t="shared" si="0"/>
        <v>-0.24340417781063114</v>
      </c>
      <c r="G22">
        <v>-1.7588235294117651</v>
      </c>
      <c r="H22">
        <v>21</v>
      </c>
    </row>
    <row r="23" spans="1:11" x14ac:dyDescent="0.25">
      <c r="A23" s="7"/>
      <c r="E23">
        <f t="shared" si="3"/>
        <v>-6.8176470588235292</v>
      </c>
      <c r="F23">
        <f t="shared" si="0"/>
        <v>-0.19402814242392633</v>
      </c>
      <c r="G23">
        <v>-1.7176470588235291</v>
      </c>
      <c r="H23">
        <v>22</v>
      </c>
    </row>
    <row r="24" spans="1:11" x14ac:dyDescent="0.25">
      <c r="A24" s="7"/>
      <c r="E24">
        <f t="shared" si="3"/>
        <v>11.58235294117647</v>
      </c>
      <c r="F24">
        <f t="shared" si="0"/>
        <v>-0.14512094121077412</v>
      </c>
      <c r="G24">
        <v>-1.6176470588235292</v>
      </c>
      <c r="H24">
        <v>23</v>
      </c>
    </row>
    <row r="25" spans="1:11" x14ac:dyDescent="0.25">
      <c r="A25" s="7"/>
      <c r="E25">
        <f t="shared" si="3"/>
        <v>0.18235294117647083</v>
      </c>
      <c r="F25">
        <f t="shared" si="0"/>
        <v>-9.6558615289639077E-2</v>
      </c>
      <c r="G25">
        <v>-1.5647058823529418</v>
      </c>
      <c r="H25">
        <v>24</v>
      </c>
    </row>
    <row r="26" spans="1:11" x14ac:dyDescent="0.25">
      <c r="A26" s="7"/>
      <c r="E26">
        <f t="shared" si="3"/>
        <v>13.782352941176473</v>
      </c>
      <c r="F26">
        <f t="shared" si="0"/>
        <v>-4.8223073555922091E-2</v>
      </c>
      <c r="G26">
        <v>-1.2176470588235291</v>
      </c>
      <c r="H26">
        <v>25</v>
      </c>
    </row>
    <row r="27" spans="1:11" x14ac:dyDescent="0.25">
      <c r="A27" s="7"/>
      <c r="E27">
        <f t="shared" si="3"/>
        <v>-10.91764705882353</v>
      </c>
      <c r="F27">
        <f t="shared" si="0"/>
        <v>0</v>
      </c>
      <c r="G27">
        <v>-0.75882352941176501</v>
      </c>
      <c r="H27">
        <v>26</v>
      </c>
    </row>
    <row r="28" spans="1:11" x14ac:dyDescent="0.25">
      <c r="A28" s="7"/>
      <c r="E28">
        <f t="shared" si="3"/>
        <v>-1.7176470588235291</v>
      </c>
      <c r="F28">
        <f t="shared" si="0"/>
        <v>4.8223073555922237E-2</v>
      </c>
      <c r="G28">
        <v>-0.25882352941176501</v>
      </c>
      <c r="H28">
        <v>27</v>
      </c>
    </row>
    <row r="29" spans="1:11" x14ac:dyDescent="0.25">
      <c r="A29" s="7"/>
      <c r="E29">
        <f t="shared" si="3"/>
        <v>8.382352941176471</v>
      </c>
      <c r="F29">
        <f t="shared" si="0"/>
        <v>9.6558615289639077E-2</v>
      </c>
      <c r="G29">
        <v>4.1176470588234954E-2</v>
      </c>
      <c r="H29">
        <v>28</v>
      </c>
    </row>
    <row r="30" spans="1:11" x14ac:dyDescent="0.25">
      <c r="A30" s="7"/>
      <c r="E30">
        <f t="shared" si="3"/>
        <v>2.7823529411764705</v>
      </c>
      <c r="F30">
        <f t="shared" si="0"/>
        <v>0.14512094121077412</v>
      </c>
      <c r="G30">
        <v>0.13529411764705834</v>
      </c>
      <c r="H30">
        <v>29</v>
      </c>
    </row>
    <row r="31" spans="1:11" x14ac:dyDescent="0.25">
      <c r="A31" s="7"/>
      <c r="E31">
        <f t="shared" si="3"/>
        <v>-2.2176470588235291</v>
      </c>
      <c r="F31">
        <f t="shared" si="0"/>
        <v>0.19402814242392619</v>
      </c>
      <c r="G31">
        <v>0.18235294117647083</v>
      </c>
      <c r="H31">
        <v>30</v>
      </c>
    </row>
    <row r="32" spans="1:11" x14ac:dyDescent="0.25">
      <c r="A32" s="7"/>
      <c r="E32">
        <f t="shared" si="3"/>
        <v>-7.3176470588235292</v>
      </c>
      <c r="F32">
        <f t="shared" si="0"/>
        <v>0.24340417781063114</v>
      </c>
      <c r="G32">
        <v>0.24117647058823496</v>
      </c>
      <c r="H32">
        <v>31</v>
      </c>
    </row>
    <row r="33" spans="1:8" x14ac:dyDescent="0.25">
      <c r="A33" s="7"/>
      <c r="E33">
        <f t="shared" si="3"/>
        <v>17.58235294117647</v>
      </c>
      <c r="F33">
        <f t="shared" si="0"/>
        <v>0.29338123212119344</v>
      </c>
      <c r="G33">
        <v>1.735294117647058</v>
      </c>
      <c r="H33">
        <v>32</v>
      </c>
    </row>
    <row r="34" spans="1:8" x14ac:dyDescent="0.25">
      <c r="A34" s="7"/>
      <c r="E34">
        <f t="shared" si="3"/>
        <v>-12.41764705882353</v>
      </c>
      <c r="F34">
        <f t="shared" ref="F34:F52" si="4">_xlfn.NORM.S.INV(H34/52)</f>
        <v>0.34410246288301555</v>
      </c>
      <c r="G34">
        <v>2.1352941176470583</v>
      </c>
      <c r="H34">
        <v>33</v>
      </c>
    </row>
    <row r="35" spans="1:8" x14ac:dyDescent="0.25">
      <c r="A35" s="7"/>
      <c r="E35">
        <f>B18-$B$19</f>
        <v>-1.2176470588235291</v>
      </c>
      <c r="F35">
        <f t="shared" si="4"/>
        <v>0.39572529581448734</v>
      </c>
      <c r="G35">
        <v>2.7823529411764705</v>
      </c>
      <c r="H35">
        <v>34</v>
      </c>
    </row>
    <row r="36" spans="1:8" x14ac:dyDescent="0.25">
      <c r="A36" s="7"/>
      <c r="E36">
        <f>C2-$C$19</f>
        <v>4.1352941176470583</v>
      </c>
      <c r="F36">
        <f t="shared" si="4"/>
        <v>0.4484254833059349</v>
      </c>
      <c r="G36">
        <v>3.4352941176470573</v>
      </c>
      <c r="H36">
        <v>35</v>
      </c>
    </row>
    <row r="37" spans="1:8" x14ac:dyDescent="0.25">
      <c r="A37" s="7"/>
      <c r="E37">
        <f t="shared" ref="E37:E52" si="5">C3-$C$19</f>
        <v>3.735294117647058</v>
      </c>
      <c r="F37">
        <f t="shared" si="4"/>
        <v>0.50240222337335538</v>
      </c>
      <c r="G37">
        <v>3.5411764705882347</v>
      </c>
      <c r="H37">
        <v>36</v>
      </c>
    </row>
    <row r="38" spans="1:8" x14ac:dyDescent="0.25">
      <c r="A38" s="7"/>
      <c r="E38">
        <f t="shared" si="5"/>
        <v>-1.764705882352942</v>
      </c>
      <c r="F38">
        <f t="shared" si="4"/>
        <v>0.55788476283959876</v>
      </c>
      <c r="G38">
        <v>3.735294117647058</v>
      </c>
      <c r="H38">
        <v>37</v>
      </c>
    </row>
    <row r="39" spans="1:8" x14ac:dyDescent="0.25">
      <c r="A39" s="7"/>
      <c r="E39">
        <f t="shared" si="5"/>
        <v>2.1352941176470583</v>
      </c>
      <c r="F39">
        <f t="shared" si="4"/>
        <v>0.61514110459597326</v>
      </c>
      <c r="G39">
        <v>4.1352941176470583</v>
      </c>
      <c r="H39">
        <v>38</v>
      </c>
    </row>
    <row r="40" spans="1:8" x14ac:dyDescent="0.25">
      <c r="A40" s="7"/>
      <c r="E40">
        <f t="shared" si="5"/>
        <v>6.3352941176470576</v>
      </c>
      <c r="F40">
        <f t="shared" si="4"/>
        <v>0.67448975019608193</v>
      </c>
      <c r="G40">
        <v>5.8352941176470576</v>
      </c>
      <c r="H40">
        <v>39</v>
      </c>
    </row>
    <row r="41" spans="1:8" x14ac:dyDescent="0.25">
      <c r="A41" s="7"/>
      <c r="E41">
        <f t="shared" si="5"/>
        <v>-10.164705882352942</v>
      </c>
      <c r="F41">
        <f t="shared" si="4"/>
        <v>0.73631591737612956</v>
      </c>
      <c r="G41">
        <v>6.1352941176470583</v>
      </c>
      <c r="H41">
        <v>40</v>
      </c>
    </row>
    <row r="42" spans="1:8" x14ac:dyDescent="0.25">
      <c r="A42" s="7"/>
      <c r="E42">
        <f t="shared" si="5"/>
        <v>-7.3647058823529417</v>
      </c>
      <c r="F42">
        <f t="shared" si="4"/>
        <v>0.80109452928194935</v>
      </c>
      <c r="G42">
        <v>6.3352941176470576</v>
      </c>
      <c r="H42">
        <v>41</v>
      </c>
    </row>
    <row r="43" spans="1:8" x14ac:dyDescent="0.25">
      <c r="A43" s="7"/>
      <c r="E43">
        <f t="shared" si="5"/>
        <v>0.13529411764705834</v>
      </c>
      <c r="F43">
        <f t="shared" si="4"/>
        <v>0.86942377328888587</v>
      </c>
      <c r="G43">
        <v>6.4411764705882355</v>
      </c>
      <c r="H43">
        <v>42</v>
      </c>
    </row>
    <row r="44" spans="1:8" x14ac:dyDescent="0.25">
      <c r="A44" s="7"/>
      <c r="E44">
        <f t="shared" si="5"/>
        <v>14.235294117647058</v>
      </c>
      <c r="F44">
        <f t="shared" si="4"/>
        <v>0.94207577499577577</v>
      </c>
      <c r="G44">
        <v>8.382352941176471</v>
      </c>
      <c r="H44">
        <v>43</v>
      </c>
    </row>
    <row r="45" spans="1:8" x14ac:dyDescent="0.25">
      <c r="A45" s="7"/>
      <c r="E45">
        <f t="shared" si="5"/>
        <v>-12.564705882352943</v>
      </c>
      <c r="F45">
        <f t="shared" si="4"/>
        <v>1.020076232786199</v>
      </c>
      <c r="G45">
        <v>8.5411764705882351</v>
      </c>
      <c r="H45">
        <v>44</v>
      </c>
    </row>
    <row r="46" spans="1:8" x14ac:dyDescent="0.25">
      <c r="A46" s="7"/>
      <c r="E46">
        <f t="shared" si="5"/>
        <v>-11.064705882352943</v>
      </c>
      <c r="F46">
        <f t="shared" si="4"/>
        <v>1.1048357439621104</v>
      </c>
      <c r="G46">
        <v>11.541176470588235</v>
      </c>
      <c r="H46">
        <v>45</v>
      </c>
    </row>
    <row r="47" spans="1:8" x14ac:dyDescent="0.25">
      <c r="A47" s="7"/>
      <c r="E47">
        <f t="shared" si="5"/>
        <v>6.1352941176470583</v>
      </c>
      <c r="F47">
        <f t="shared" si="4"/>
        <v>1.1983797023069247</v>
      </c>
      <c r="G47">
        <v>11.58235294117647</v>
      </c>
      <c r="H47">
        <v>46</v>
      </c>
    </row>
    <row r="48" spans="1:8" x14ac:dyDescent="0.25">
      <c r="A48" s="7"/>
      <c r="E48">
        <f t="shared" si="5"/>
        <v>5.8352941176470576</v>
      </c>
      <c r="F48">
        <f t="shared" si="4"/>
        <v>1.3037826721034875</v>
      </c>
      <c r="G48">
        <v>11.841176470588234</v>
      </c>
      <c r="H48">
        <v>47</v>
      </c>
    </row>
    <row r="49" spans="1:8" x14ac:dyDescent="0.25">
      <c r="A49" s="7"/>
      <c r="E49">
        <f t="shared" si="5"/>
        <v>1.735294117647058</v>
      </c>
      <c r="F49">
        <f t="shared" si="4"/>
        <v>1.4260768722728485</v>
      </c>
      <c r="G49">
        <v>12.541176470588235</v>
      </c>
      <c r="H49">
        <v>48</v>
      </c>
    </row>
    <row r="50" spans="1:8" x14ac:dyDescent="0.25">
      <c r="A50" s="7"/>
      <c r="E50">
        <f t="shared" si="5"/>
        <v>-3.3647058823529421</v>
      </c>
      <c r="F50">
        <f t="shared" si="4"/>
        <v>1.5744449652170427</v>
      </c>
      <c r="G50">
        <v>13.782352941176473</v>
      </c>
      <c r="H50">
        <v>49</v>
      </c>
    </row>
    <row r="51" spans="1:8" x14ac:dyDescent="0.25">
      <c r="A51" s="7"/>
      <c r="E51">
        <f>C17-$C$19</f>
        <v>-1.5647058823529418</v>
      </c>
      <c r="F51">
        <f t="shared" si="4"/>
        <v>1.7688250385187059</v>
      </c>
      <c r="G51">
        <v>14.235294117647058</v>
      </c>
      <c r="H51">
        <v>50</v>
      </c>
    </row>
    <row r="52" spans="1:8" x14ac:dyDescent="0.25">
      <c r="E52">
        <f t="shared" si="5"/>
        <v>3.4352941176470573</v>
      </c>
      <c r="F52">
        <f t="shared" si="4"/>
        <v>2.0699018308950508</v>
      </c>
      <c r="G52">
        <v>17.58235294117647</v>
      </c>
      <c r="H52">
        <v>51</v>
      </c>
    </row>
  </sheetData>
  <sortState ref="G2:G52">
    <sortCondition ref="G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</vt:lpstr>
      <vt:lpstr>car-anova</vt:lpstr>
      <vt:lpstr>sugar</vt:lpstr>
      <vt:lpstr>anorexia</vt:lpstr>
      <vt:lpstr>anorexia-anova</vt:lpstr>
      <vt:lpstr>q-q plot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Wan</dc:creator>
  <cp:lastModifiedBy>James Wan</cp:lastModifiedBy>
  <dcterms:created xsi:type="dcterms:W3CDTF">2014-04-07T19:31:00Z</dcterms:created>
  <dcterms:modified xsi:type="dcterms:W3CDTF">2017-04-11T19:48:06Z</dcterms:modified>
</cp:coreProperties>
</file>