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i\Desktop\40.004 Statistics\2017\Week 9\"/>
    </mc:Choice>
  </mc:AlternateContent>
  <xr:revisionPtr revIDLastSave="0" documentId="13_ncr:1_{9A491156-F509-4775-9025-BC05C54E3033}" xr6:coauthVersionLast="28" xr6:coauthVersionMax="28" xr10:uidLastSave="{00000000-0000-0000-0000-000000000000}"/>
  <bookViews>
    <workbookView xWindow="0" yWindow="0" windowWidth="19200" windowHeight="6940" activeTab="1" xr2:uid="{00000000-000D-0000-FFFF-FFFF00000000}"/>
  </bookViews>
  <sheets>
    <sheet name="triple jump" sheetId="1" r:id="rId1"/>
    <sheet name="life expectancy" sheetId="2" r:id="rId2"/>
    <sheet name="interpolation" sheetId="3" r:id="rId3"/>
  </sheets>
  <calcPr calcId="171027"/>
</workbook>
</file>

<file path=xl/calcChain.xml><?xml version="1.0" encoding="utf-8"?>
<calcChain xmlns="http://schemas.openxmlformats.org/spreadsheetml/2006/main">
  <c r="E6" i="1" l="1"/>
  <c r="E9" i="1" s="1"/>
  <c r="E5" i="1"/>
  <c r="E4" i="1"/>
  <c r="E3" i="1"/>
  <c r="E2" i="1"/>
  <c r="E7" i="1" l="1"/>
  <c r="E8" i="1" s="1"/>
  <c r="K8" i="3"/>
  <c r="C3" i="3"/>
  <c r="C4" i="3"/>
  <c r="C5" i="3"/>
  <c r="C6" i="3"/>
  <c r="C7" i="3"/>
  <c r="C8" i="3"/>
  <c r="C9" i="3"/>
  <c r="C10" i="3"/>
  <c r="C11" i="3"/>
  <c r="C12" i="3"/>
  <c r="C13" i="3"/>
  <c r="C14" i="3"/>
  <c r="C2" i="3"/>
  <c r="B18" i="2"/>
  <c r="B17" i="2"/>
  <c r="B16" i="2"/>
  <c r="B15" i="2"/>
  <c r="B14" i="2"/>
  <c r="G5" i="1" l="1"/>
  <c r="H5" i="1" s="1"/>
  <c r="G9" i="1"/>
  <c r="H9" i="1" s="1"/>
  <c r="G13" i="1"/>
  <c r="H13" i="1" s="1"/>
  <c r="G17" i="1"/>
  <c r="H17" i="1" s="1"/>
  <c r="G21" i="1"/>
  <c r="H21" i="1" s="1"/>
  <c r="G25" i="1"/>
  <c r="H25" i="1" s="1"/>
  <c r="G6" i="1"/>
  <c r="H6" i="1" s="1"/>
  <c r="G10" i="1"/>
  <c r="H10" i="1" s="1"/>
  <c r="G14" i="1"/>
  <c r="H14" i="1" s="1"/>
  <c r="G18" i="1"/>
  <c r="H18" i="1" s="1"/>
  <c r="G22" i="1"/>
  <c r="H22" i="1" s="1"/>
  <c r="G26" i="1"/>
  <c r="H26" i="1" s="1"/>
  <c r="G2" i="1"/>
  <c r="H2" i="1" s="1"/>
  <c r="G3" i="1"/>
  <c r="H3" i="1" s="1"/>
  <c r="G7" i="1"/>
  <c r="H7" i="1" s="1"/>
  <c r="G11" i="1"/>
  <c r="H11" i="1" s="1"/>
  <c r="G15" i="1"/>
  <c r="H15" i="1" s="1"/>
  <c r="G19" i="1"/>
  <c r="H19" i="1" s="1"/>
  <c r="G23" i="1"/>
  <c r="H23" i="1" s="1"/>
  <c r="G27" i="1"/>
  <c r="H27" i="1" s="1"/>
  <c r="G4" i="1"/>
  <c r="H4" i="1" s="1"/>
  <c r="G8" i="1"/>
  <c r="H8" i="1" s="1"/>
  <c r="G12" i="1"/>
  <c r="H12" i="1" s="1"/>
  <c r="G16" i="1"/>
  <c r="H16" i="1" s="1"/>
  <c r="G20" i="1"/>
  <c r="H20" i="1" s="1"/>
  <c r="G24" i="1"/>
  <c r="H24" i="1" s="1"/>
  <c r="G28" i="1"/>
  <c r="H28" i="1" s="1"/>
  <c r="B21" i="2"/>
  <c r="B20" i="2"/>
  <c r="B19" i="2" s="1"/>
  <c r="C8" i="2" l="1"/>
  <c r="C4" i="2"/>
  <c r="C10" i="2"/>
  <c r="C5" i="2"/>
  <c r="C9" i="2"/>
  <c r="C6" i="2"/>
  <c r="C7" i="2"/>
  <c r="C11" i="2"/>
  <c r="J1" i="1"/>
  <c r="J2" i="1" s="1"/>
  <c r="J3" i="1" s="1"/>
</calcChain>
</file>

<file path=xl/sharedStrings.xml><?xml version="1.0" encoding="utf-8"?>
<sst xmlns="http://schemas.openxmlformats.org/spreadsheetml/2006/main" count="50" uniqueCount="42">
  <si>
    <t>year</t>
  </si>
  <si>
    <t>winning distance (Olympic triple jump, men)</t>
  </si>
  <si>
    <t>x: Year (from 1920), y: female life expectancy in the US</t>
  </si>
  <si>
    <t>x</t>
  </si>
  <si>
    <t>y</t>
  </si>
  <si>
    <t>t</t>
  </si>
  <si>
    <t>p</t>
  </si>
  <si>
    <t>Estimate t when p=0.5</t>
  </si>
  <si>
    <t>x bar</t>
  </si>
  <si>
    <t>y bar</t>
  </si>
  <si>
    <t>s_xy</t>
  </si>
  <si>
    <t>beta0 hat</t>
  </si>
  <si>
    <t>beta1 hat</t>
  </si>
  <si>
    <t>r^2</t>
  </si>
  <si>
    <t>Calculations:</t>
  </si>
  <si>
    <t>indicating that a model involving x^2 may be needed</t>
  </si>
  <si>
    <t>e_i</t>
  </si>
  <si>
    <t xml:space="preserve"> when p=0.5</t>
  </si>
  <si>
    <t>s_x</t>
  </si>
  <si>
    <t>s_y</t>
  </si>
  <si>
    <t>e_i^2</t>
  </si>
  <si>
    <t>SSE</t>
  </si>
  <si>
    <t>2s</t>
  </si>
  <si>
    <r>
      <rPr>
        <b/>
        <sz val="11"/>
        <color theme="1"/>
        <rFont val="Calibri"/>
        <family val="2"/>
        <scheme val="minor"/>
      </rPr>
      <t>MSE</t>
    </r>
    <r>
      <rPr>
        <sz val="11"/>
        <color theme="1"/>
        <rFont val="Calibri"/>
        <family val="2"/>
        <scheme val="minor"/>
      </rPr>
      <t xml:space="preserve"> (s^2)</t>
    </r>
  </si>
  <si>
    <t>residual calculation:</t>
  </si>
  <si>
    <t>(conclusion: no outliers)</t>
  </si>
  <si>
    <t>(1) Scatter plot shows a roughly linear shape</t>
  </si>
  <si>
    <t>(2) Residual plot shows a roughly parabolic shape,</t>
  </si>
  <si>
    <t>(3) Multiple regression involving x^2 term can be done</t>
  </si>
  <si>
    <t xml:space="preserve">  (1a) First construct a scatter plot, and from it suspect that </t>
  </si>
  <si>
    <t>(1b) Alternatively, you could inspect the data and notice that p is decreasing steadily, but</t>
  </si>
  <si>
    <t>t is almost doubling every time, which suggests that t may be an exponential function of p</t>
  </si>
  <si>
    <t>ln(t)</t>
  </si>
  <si>
    <t xml:space="preserve">   p is a linear function of ln(t) (or of 1/t, 1/t^2, 1/sqrt(t), etc - you need to experiment!)</t>
  </si>
  <si>
    <t>(2) Compute ln(t), and plot it against p; the result is almost linear, so we compute the trend line</t>
  </si>
  <si>
    <t>(3) The trend line suggests that ln(t) = -12.494 p + 10.628</t>
  </si>
  <si>
    <t>which can also be easily solved for t.</t>
  </si>
  <si>
    <t>So t is roughly</t>
  </si>
  <si>
    <t>e_i (residuals)</t>
  </si>
  <si>
    <t>using Excel's Trendline (Polynomial, order 2)</t>
  </si>
  <si>
    <t xml:space="preserve">Note: residuals can also be automatically calculated under </t>
  </si>
  <si>
    <t>Data Analysis-&gt;Regression-&gt;Residuals and/or Residual plots (check box)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</si>
</sst>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center"/>
    </xf>
    <xf numFmtId="0" fontId="1" fillId="0" borderId="0" xfId="0" applyFont="1"/>
    <xf numFmtId="2" fontId="0" fillId="0" borderId="2" xfId="0" applyNumberFormat="1" applyBorder="1"/>
    <xf numFmtId="2" fontId="0" fillId="0" borderId="4" xfId="0" applyNumberFormat="1" applyBorder="1"/>
    <xf numFmtId="0" fontId="0" fillId="0" borderId="3" xfId="0" applyFill="1" applyBorder="1"/>
    <xf numFmtId="2" fontId="0" fillId="0" borderId="4" xfId="0" applyNumberFormat="1" applyFill="1" applyBorder="1"/>
    <xf numFmtId="0" fontId="0" fillId="0" borderId="5" xfId="0" applyFill="1" applyBorder="1"/>
    <xf numFmtId="2" fontId="0" fillId="0" borderId="6" xfId="0" applyNumberFormat="1" applyFill="1" applyBorder="1"/>
    <xf numFmtId="2" fontId="0" fillId="0" borderId="0" xfId="0" applyNumberFormat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0141432877347555E-2"/>
                  <c:y val="0.343062774890044"/>
                </c:manualLayout>
              </c:layout>
              <c:numFmt formatCode="General" sourceLinked="0"/>
            </c:trendlineLbl>
          </c:trendline>
          <c:xVal>
            <c:numRef>
              <c:f>'triple jump'!$A$2:$A$28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1920</c:v>
                </c:pt>
                <c:pt idx="6">
                  <c:v>1924</c:v>
                </c:pt>
                <c:pt idx="7">
                  <c:v>1928</c:v>
                </c:pt>
                <c:pt idx="8">
                  <c:v>1932</c:v>
                </c:pt>
                <c:pt idx="9">
                  <c:v>1936</c:v>
                </c:pt>
                <c:pt idx="10">
                  <c:v>1948</c:v>
                </c:pt>
                <c:pt idx="11">
                  <c:v>1952</c:v>
                </c:pt>
                <c:pt idx="12">
                  <c:v>1956</c:v>
                </c:pt>
                <c:pt idx="13">
                  <c:v>1960</c:v>
                </c:pt>
                <c:pt idx="14">
                  <c:v>1964</c:v>
                </c:pt>
                <c:pt idx="15">
                  <c:v>1968</c:v>
                </c:pt>
                <c:pt idx="16">
                  <c:v>1972</c:v>
                </c:pt>
                <c:pt idx="17">
                  <c:v>1976</c:v>
                </c:pt>
                <c:pt idx="18">
                  <c:v>1980</c:v>
                </c:pt>
                <c:pt idx="19">
                  <c:v>1984</c:v>
                </c:pt>
                <c:pt idx="20">
                  <c:v>1988</c:v>
                </c:pt>
                <c:pt idx="21">
                  <c:v>1992</c:v>
                </c:pt>
                <c:pt idx="22">
                  <c:v>1996</c:v>
                </c:pt>
                <c:pt idx="23">
                  <c:v>2000</c:v>
                </c:pt>
                <c:pt idx="24">
                  <c:v>2004</c:v>
                </c:pt>
                <c:pt idx="25">
                  <c:v>2008</c:v>
                </c:pt>
                <c:pt idx="26">
                  <c:v>2012</c:v>
                </c:pt>
              </c:numCache>
            </c:numRef>
          </c:xVal>
          <c:yVal>
            <c:numRef>
              <c:f>'triple jump'!$B$2:$B$28</c:f>
              <c:numCache>
                <c:formatCode>0.00</c:formatCode>
                <c:ptCount val="27"/>
                <c:pt idx="0">
                  <c:v>13.71</c:v>
                </c:pt>
                <c:pt idx="1">
                  <c:v>14.47</c:v>
                </c:pt>
                <c:pt idx="2">
                  <c:v>14.35</c:v>
                </c:pt>
                <c:pt idx="3">
                  <c:v>14.92</c:v>
                </c:pt>
                <c:pt idx="4">
                  <c:v>14.76</c:v>
                </c:pt>
                <c:pt idx="5">
                  <c:v>14.51</c:v>
                </c:pt>
                <c:pt idx="6">
                  <c:v>15.53</c:v>
                </c:pt>
                <c:pt idx="7">
                  <c:v>15.21</c:v>
                </c:pt>
                <c:pt idx="8">
                  <c:v>15.72</c:v>
                </c:pt>
                <c:pt idx="9">
                  <c:v>16</c:v>
                </c:pt>
                <c:pt idx="10">
                  <c:v>15.4</c:v>
                </c:pt>
                <c:pt idx="11">
                  <c:v>16.22</c:v>
                </c:pt>
                <c:pt idx="12">
                  <c:v>16.350000000000001</c:v>
                </c:pt>
                <c:pt idx="13">
                  <c:v>16.809999999999999</c:v>
                </c:pt>
                <c:pt idx="14">
                  <c:v>16.850000000000001</c:v>
                </c:pt>
                <c:pt idx="15">
                  <c:v>17.39</c:v>
                </c:pt>
                <c:pt idx="16">
                  <c:v>17.350000000000001</c:v>
                </c:pt>
                <c:pt idx="17">
                  <c:v>17.29</c:v>
                </c:pt>
                <c:pt idx="18">
                  <c:v>17.350000000000001</c:v>
                </c:pt>
                <c:pt idx="19">
                  <c:v>17.25</c:v>
                </c:pt>
                <c:pt idx="20">
                  <c:v>17.61</c:v>
                </c:pt>
                <c:pt idx="21">
                  <c:v>18.170000000000002</c:v>
                </c:pt>
                <c:pt idx="22">
                  <c:v>18.09</c:v>
                </c:pt>
                <c:pt idx="23">
                  <c:v>17.71</c:v>
                </c:pt>
                <c:pt idx="24">
                  <c:v>17.79</c:v>
                </c:pt>
                <c:pt idx="25">
                  <c:v>17.670000000000002</c:v>
                </c:pt>
                <c:pt idx="26">
                  <c:v>17.809999999999999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2-40AB-AB60-589C7261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08000"/>
        <c:axId val="181525888"/>
      </c:scatterChart>
      <c:valAx>
        <c:axId val="141808000"/>
        <c:scaling>
          <c:orientation val="minMax"/>
          <c:max val="2020"/>
          <c:min val="1890"/>
        </c:scaling>
        <c:delete val="0"/>
        <c:axPos val="b"/>
        <c:numFmt formatCode="General" sourceLinked="1"/>
        <c:majorTickMark val="out"/>
        <c:minorTickMark val="none"/>
        <c:tickLblPos val="nextTo"/>
        <c:crossAx val="181525888"/>
        <c:crosses val="autoZero"/>
        <c:crossBetween val="midCat"/>
      </c:valAx>
      <c:valAx>
        <c:axId val="181525888"/>
        <c:scaling>
          <c:orientation val="minMax"/>
          <c:min val="1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808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4005776159700467E-2"/>
                  <c:y val="-6.47290107495333E-2"/>
                </c:manualLayout>
              </c:layout>
              <c:numFmt formatCode="General" sourceLinked="0"/>
            </c:trendlineLbl>
          </c:trendline>
          <c:xVal>
            <c:numRef>
              <c:f>'life expectancy'!$A$4:$A$11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'life expectancy'!$B$4:$B$11</c:f>
              <c:numCache>
                <c:formatCode>General</c:formatCode>
                <c:ptCount val="8"/>
                <c:pt idx="0">
                  <c:v>54.6</c:v>
                </c:pt>
                <c:pt idx="1">
                  <c:v>61.6</c:v>
                </c:pt>
                <c:pt idx="2">
                  <c:v>65.2</c:v>
                </c:pt>
                <c:pt idx="3">
                  <c:v>71.099999999999994</c:v>
                </c:pt>
                <c:pt idx="4">
                  <c:v>73.099999999999994</c:v>
                </c:pt>
                <c:pt idx="5">
                  <c:v>74.7</c:v>
                </c:pt>
                <c:pt idx="6">
                  <c:v>77.5</c:v>
                </c:pt>
                <c:pt idx="7">
                  <c:v>78.8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3-490D-90B1-152DB69CE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1296"/>
        <c:axId val="82232832"/>
      </c:scatterChart>
      <c:valAx>
        <c:axId val="8223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232832"/>
        <c:crosses val="autoZero"/>
        <c:crossBetween val="midCat"/>
      </c:valAx>
      <c:valAx>
        <c:axId val="8223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31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'life expectancy'!$A$4:$A$11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'life expectancy'!$C$4:$C$11</c:f>
              <c:numCache>
                <c:formatCode>General</c:formatCode>
                <c:ptCount val="8"/>
                <c:pt idx="0">
                  <c:v>-3.3333333333333357</c:v>
                </c:pt>
                <c:pt idx="1">
                  <c:v>0.34047619047618838</c:v>
                </c:pt>
                <c:pt idx="2">
                  <c:v>0.61428571428571388</c:v>
                </c:pt>
                <c:pt idx="3">
                  <c:v>3.1880952380952294</c:v>
                </c:pt>
                <c:pt idx="4">
                  <c:v>1.8619047619047535</c:v>
                </c:pt>
                <c:pt idx="5">
                  <c:v>0.13571428571428612</c:v>
                </c:pt>
                <c:pt idx="6">
                  <c:v>-0.39047619047619264</c:v>
                </c:pt>
                <c:pt idx="7">
                  <c:v>-2.4166666666666714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3-409A-B6F3-C623E1195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22016"/>
        <c:axId val="84023552"/>
      </c:scatterChart>
      <c:valAx>
        <c:axId val="8402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023552"/>
        <c:crosses val="autoZero"/>
        <c:crossBetween val="midCat"/>
      </c:valAx>
      <c:valAx>
        <c:axId val="8402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2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1.0788436391687599E-3"/>
                  <c:y val="-9.2973552273371188E-2"/>
                </c:manualLayout>
              </c:layout>
              <c:numFmt formatCode="General" sourceLinked="0"/>
            </c:trendlineLbl>
          </c:trendline>
          <c:xVal>
            <c:numRef>
              <c:f>'life expectancy'!$A$4:$A$11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'life expectancy'!$B$4:$B$11</c:f>
              <c:numCache>
                <c:formatCode>General</c:formatCode>
                <c:ptCount val="8"/>
                <c:pt idx="0">
                  <c:v>54.6</c:v>
                </c:pt>
                <c:pt idx="1">
                  <c:v>61.6</c:v>
                </c:pt>
                <c:pt idx="2">
                  <c:v>65.2</c:v>
                </c:pt>
                <c:pt idx="3">
                  <c:v>71.099999999999994</c:v>
                </c:pt>
                <c:pt idx="4">
                  <c:v>73.099999999999994</c:v>
                </c:pt>
                <c:pt idx="5">
                  <c:v>74.7</c:v>
                </c:pt>
                <c:pt idx="6">
                  <c:v>77.5</c:v>
                </c:pt>
                <c:pt idx="7">
                  <c:v>78.8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E-4534-86C5-59C480BB2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44032"/>
        <c:axId val="84070400"/>
      </c:scatterChart>
      <c:valAx>
        <c:axId val="840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070400"/>
        <c:crosses val="autoZero"/>
        <c:crossBetween val="midCat"/>
      </c:valAx>
      <c:valAx>
        <c:axId val="8407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44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interpolation!$A$2:$A$14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  <c:pt idx="6">
                  <c:v>240</c:v>
                </c:pt>
                <c:pt idx="7">
                  <c:v>480</c:v>
                </c:pt>
                <c:pt idx="8">
                  <c:v>720</c:v>
                </c:pt>
                <c:pt idx="9">
                  <c:v>1440</c:v>
                </c:pt>
                <c:pt idx="10">
                  <c:v>2880</c:v>
                </c:pt>
                <c:pt idx="11">
                  <c:v>5760</c:v>
                </c:pt>
                <c:pt idx="12">
                  <c:v>10080</c:v>
                </c:pt>
              </c:numCache>
            </c:numRef>
          </c:xVal>
          <c:yVal>
            <c:numRef>
              <c:f>interpolation!$B$2:$B$14</c:f>
              <c:numCache>
                <c:formatCode>General</c:formatCode>
                <c:ptCount val="13"/>
                <c:pt idx="0">
                  <c:v>0.84</c:v>
                </c:pt>
                <c:pt idx="1">
                  <c:v>0.71</c:v>
                </c:pt>
                <c:pt idx="2">
                  <c:v>0.61</c:v>
                </c:pt>
                <c:pt idx="3">
                  <c:v>0.56000000000000005</c:v>
                </c:pt>
                <c:pt idx="4">
                  <c:v>0.54</c:v>
                </c:pt>
                <c:pt idx="5">
                  <c:v>0.47</c:v>
                </c:pt>
                <c:pt idx="6">
                  <c:v>0.45</c:v>
                </c:pt>
                <c:pt idx="7">
                  <c:v>0.38</c:v>
                </c:pt>
                <c:pt idx="8">
                  <c:v>0.36</c:v>
                </c:pt>
                <c:pt idx="9">
                  <c:v>0.26</c:v>
                </c:pt>
                <c:pt idx="10">
                  <c:v>0.2</c:v>
                </c:pt>
                <c:pt idx="11">
                  <c:v>0.16</c:v>
                </c:pt>
                <c:pt idx="12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3-48AB-A30F-CC1C7AD10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3616"/>
        <c:axId val="87025152"/>
      </c:scatterChart>
      <c:valAx>
        <c:axId val="8702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025152"/>
        <c:crosses val="autoZero"/>
        <c:crossBetween val="midCat"/>
      </c:valAx>
      <c:valAx>
        <c:axId val="8702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23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interpolation!$C$1</c:f>
              <c:strCache>
                <c:ptCount val="1"/>
                <c:pt idx="0">
                  <c:v>ln(t)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763590928379461"/>
                  <c:y val="-0.54456279755133463"/>
                </c:manualLayout>
              </c:layout>
              <c:numFmt formatCode="General" sourceLinked="0"/>
            </c:trendlineLbl>
          </c:trendline>
          <c:xVal>
            <c:numRef>
              <c:f>interpolation!$B$2:$B$14</c:f>
              <c:numCache>
                <c:formatCode>General</c:formatCode>
                <c:ptCount val="13"/>
                <c:pt idx="0">
                  <c:v>0.84</c:v>
                </c:pt>
                <c:pt idx="1">
                  <c:v>0.71</c:v>
                </c:pt>
                <c:pt idx="2">
                  <c:v>0.61</c:v>
                </c:pt>
                <c:pt idx="3">
                  <c:v>0.56000000000000005</c:v>
                </c:pt>
                <c:pt idx="4">
                  <c:v>0.54</c:v>
                </c:pt>
                <c:pt idx="5">
                  <c:v>0.47</c:v>
                </c:pt>
                <c:pt idx="6">
                  <c:v>0.45</c:v>
                </c:pt>
                <c:pt idx="7">
                  <c:v>0.38</c:v>
                </c:pt>
                <c:pt idx="8">
                  <c:v>0.36</c:v>
                </c:pt>
                <c:pt idx="9">
                  <c:v>0.26</c:v>
                </c:pt>
                <c:pt idx="10">
                  <c:v>0.2</c:v>
                </c:pt>
                <c:pt idx="11">
                  <c:v>0.16</c:v>
                </c:pt>
                <c:pt idx="12">
                  <c:v>0.08</c:v>
                </c:pt>
              </c:numCache>
            </c:numRef>
          </c:xVal>
          <c:yVal>
            <c:numRef>
              <c:f>interpolation!$C$2:$C$14</c:f>
              <c:numCache>
                <c:formatCode>General</c:formatCode>
                <c:ptCount val="13"/>
                <c:pt idx="0">
                  <c:v>0</c:v>
                </c:pt>
                <c:pt idx="1">
                  <c:v>1.6094379124341003</c:v>
                </c:pt>
                <c:pt idx="2">
                  <c:v>2.7080502011022101</c:v>
                </c:pt>
                <c:pt idx="3">
                  <c:v>3.4011973816621555</c:v>
                </c:pt>
                <c:pt idx="4">
                  <c:v>4.0943445622221004</c:v>
                </c:pt>
                <c:pt idx="5">
                  <c:v>4.7874917427820458</c:v>
                </c:pt>
                <c:pt idx="6">
                  <c:v>5.4806389233419912</c:v>
                </c:pt>
                <c:pt idx="7">
                  <c:v>6.1737861039019366</c:v>
                </c:pt>
                <c:pt idx="8">
                  <c:v>6.5792512120101012</c:v>
                </c:pt>
                <c:pt idx="9">
                  <c:v>7.2723983925700466</c:v>
                </c:pt>
                <c:pt idx="10">
                  <c:v>7.965545573129992</c:v>
                </c:pt>
                <c:pt idx="11">
                  <c:v>8.6586927536899374</c:v>
                </c:pt>
                <c:pt idx="12">
                  <c:v>9.2183085416253601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1-4DEF-9A89-76C6F50D8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20128"/>
        <c:axId val="94321664"/>
      </c:scatterChart>
      <c:valAx>
        <c:axId val="943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321664"/>
        <c:crosses val="autoZero"/>
        <c:crossBetween val="midCat"/>
      </c:valAx>
      <c:valAx>
        <c:axId val="943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32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60613</xdr:colOff>
      <xdr:row>10</xdr:row>
      <xdr:rowOff>18182</xdr:rowOff>
    </xdr:from>
    <xdr:to>
      <xdr:col>5</xdr:col>
      <xdr:colOff>1463386</xdr:colOff>
      <xdr:row>22</xdr:row>
      <xdr:rowOff>60613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4</xdr:row>
      <xdr:rowOff>42862</xdr:rowOff>
    </xdr:from>
    <xdr:to>
      <xdr:col>7</xdr:col>
      <xdr:colOff>342900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4</xdr:row>
      <xdr:rowOff>42863</xdr:rowOff>
    </xdr:from>
    <xdr:to>
      <xdr:col>12</xdr:col>
      <xdr:colOff>600075</xdr:colOff>
      <xdr:row>13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142875</xdr:colOff>
      <xdr:row>17</xdr:row>
      <xdr:rowOff>47625</xdr:rowOff>
    </xdr:from>
    <xdr:to>
      <xdr:col>7</xdr:col>
      <xdr:colOff>361950</xdr:colOff>
      <xdr:row>26</xdr:row>
      <xdr:rowOff>119063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3</xdr:row>
      <xdr:rowOff>52386</xdr:rowOff>
    </xdr:from>
    <xdr:to>
      <xdr:col>8</xdr:col>
      <xdr:colOff>66675</xdr:colOff>
      <xdr:row>13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18</xdr:row>
      <xdr:rowOff>61912</xdr:rowOff>
    </xdr:from>
    <xdr:to>
      <xdr:col>8</xdr:col>
      <xdr:colOff>228600</xdr:colOff>
      <xdr:row>28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zoomScaleNormal="100" workbookViewId="0">
      <selection activeCell="K1" sqref="K1"/>
    </sheetView>
  </sheetViews>
  <sheetFormatPr defaultRowHeight="14.5" x14ac:dyDescent="0.35"/>
  <cols>
    <col min="4" max="4" width="11.54296875" customWidth="1"/>
    <col min="6" max="6" width="22.453125" customWidth="1"/>
    <col min="9" max="9" width="9.54296875" customWidth="1"/>
  </cols>
  <sheetData>
    <row r="1" spans="1:11" x14ac:dyDescent="0.35">
      <c r="A1" t="s">
        <v>0</v>
      </c>
      <c r="B1" t="s">
        <v>1</v>
      </c>
      <c r="F1" s="20" t="s">
        <v>24</v>
      </c>
      <c r="G1" s="7" t="s">
        <v>16</v>
      </c>
      <c r="H1" s="7" t="s">
        <v>20</v>
      </c>
      <c r="I1" s="7" t="s">
        <v>21</v>
      </c>
      <c r="J1">
        <f>SUM(H2:H28)</f>
        <v>3.2901358623447861</v>
      </c>
    </row>
    <row r="2" spans="1:11" x14ac:dyDescent="0.35">
      <c r="A2" s="1">
        <v>1896</v>
      </c>
      <c r="B2" s="11">
        <v>13.71</v>
      </c>
      <c r="D2" s="7" t="s">
        <v>8</v>
      </c>
      <c r="E2">
        <f>AVERAGE(A2:A28)</f>
        <v>1956.2962962962963</v>
      </c>
      <c r="G2">
        <f>B2-($E$8+$E$7*A2)</f>
        <v>-0.51637516085276758</v>
      </c>
      <c r="H2">
        <f>G2^2</f>
        <v>0.26664330674572156</v>
      </c>
      <c r="I2" t="s">
        <v>23</v>
      </c>
      <c r="J2">
        <f>J1/(COUNT(A2:A28)-2)</f>
        <v>0.13160543449379145</v>
      </c>
    </row>
    <row r="3" spans="1:11" x14ac:dyDescent="0.35">
      <c r="A3" s="3">
        <v>1900</v>
      </c>
      <c r="B3" s="12">
        <v>14.47</v>
      </c>
      <c r="D3" s="7" t="s">
        <v>9</v>
      </c>
      <c r="E3" s="17">
        <f>AVERAGE(B2:B28)</f>
        <v>16.381111111111114</v>
      </c>
      <c r="G3">
        <f t="shared" ref="G3:G28" si="0">B3-($E$8+$E$7*A3)</f>
        <v>0.10068166799986678</v>
      </c>
      <c r="H3">
        <f t="shared" ref="H3:H28" si="1">G3^2</f>
        <v>1.0136798271235398E-2</v>
      </c>
      <c r="I3" t="s">
        <v>22</v>
      </c>
      <c r="J3">
        <f>2*SQRT(J2)</f>
        <v>0.72554926640109407</v>
      </c>
      <c r="K3" t="s">
        <v>25</v>
      </c>
    </row>
    <row r="4" spans="1:11" x14ac:dyDescent="0.35">
      <c r="A4" s="3">
        <v>1904</v>
      </c>
      <c r="B4" s="12">
        <v>14.35</v>
      </c>
      <c r="D4" s="7" t="s">
        <v>18</v>
      </c>
      <c r="E4">
        <f>_xlfn.STDEV.S(A2:A28)</f>
        <v>36.203288009213509</v>
      </c>
      <c r="G4">
        <f t="shared" si="0"/>
        <v>-0.16226150314748544</v>
      </c>
      <c r="H4">
        <f t="shared" si="1"/>
        <v>2.6328795403681427E-2</v>
      </c>
    </row>
    <row r="5" spans="1:11" x14ac:dyDescent="0.35">
      <c r="A5" s="3">
        <v>1908</v>
      </c>
      <c r="B5" s="12">
        <v>14.92</v>
      </c>
      <c r="D5" s="7" t="s">
        <v>19</v>
      </c>
      <c r="E5">
        <f>_xlfn.STDEV.S(B2:B28)</f>
        <v>1.3417678732333047</v>
      </c>
      <c r="G5">
        <f t="shared" si="0"/>
        <v>0.26479532570514941</v>
      </c>
      <c r="H5">
        <f t="shared" si="1"/>
        <v>7.0116564515296159E-2</v>
      </c>
    </row>
    <row r="6" spans="1:11" x14ac:dyDescent="0.35">
      <c r="A6" s="3">
        <v>1912</v>
      </c>
      <c r="B6" s="12">
        <v>14.76</v>
      </c>
      <c r="D6" s="7" t="s">
        <v>10</v>
      </c>
      <c r="E6">
        <f>_xlfn.COVARIANCE.S(A2:A28,B2:B28)</f>
        <v>46.838119658119659</v>
      </c>
      <c r="G6">
        <f t="shared" si="0"/>
        <v>-3.8147845442201955E-2</v>
      </c>
      <c r="H6">
        <f t="shared" si="1"/>
        <v>1.4552581118821284E-3</v>
      </c>
    </row>
    <row r="7" spans="1:11" x14ac:dyDescent="0.35">
      <c r="A7" s="3">
        <v>1920</v>
      </c>
      <c r="B7" s="12">
        <v>14.51</v>
      </c>
      <c r="D7" s="7" t="s">
        <v>12</v>
      </c>
      <c r="E7" s="18">
        <f>E6/E4^2</f>
        <v>3.5735792786839637E-2</v>
      </c>
      <c r="G7" s="21">
        <f t="shared" si="0"/>
        <v>-0.57403418773693282</v>
      </c>
      <c r="H7">
        <f t="shared" si="1"/>
        <v>0.32951524869080023</v>
      </c>
    </row>
    <row r="8" spans="1:11" x14ac:dyDescent="0.35">
      <c r="A8" s="3">
        <v>1924</v>
      </c>
      <c r="B8" s="12">
        <v>15.53</v>
      </c>
      <c r="D8" s="7" t="s">
        <v>11</v>
      </c>
      <c r="E8" s="18">
        <f>E3-E7*E2</f>
        <v>-53.528687962995178</v>
      </c>
      <c r="G8">
        <f t="shared" si="0"/>
        <v>0.30302264111571553</v>
      </c>
      <c r="H8">
        <f t="shared" si="1"/>
        <v>9.1822721028743726E-2</v>
      </c>
    </row>
    <row r="9" spans="1:11" x14ac:dyDescent="0.35">
      <c r="A9" s="3">
        <v>1928</v>
      </c>
      <c r="B9" s="12">
        <v>15.21</v>
      </c>
      <c r="D9" s="7" t="s">
        <v>13</v>
      </c>
      <c r="E9">
        <f>(E6/(E4*E5))^2</f>
        <v>0.92971126847025853</v>
      </c>
      <c r="G9">
        <f t="shared" si="0"/>
        <v>-0.15992053003164841</v>
      </c>
      <c r="H9">
        <f t="shared" si="1"/>
        <v>2.557457592560336E-2</v>
      </c>
    </row>
    <row r="10" spans="1:11" x14ac:dyDescent="0.35">
      <c r="A10" s="3">
        <v>1932</v>
      </c>
      <c r="B10" s="12">
        <v>15.72</v>
      </c>
      <c r="G10">
        <f t="shared" si="0"/>
        <v>0.20713629882100015</v>
      </c>
      <c r="H10">
        <f t="shared" si="1"/>
        <v>4.2905446289262669E-2</v>
      </c>
    </row>
    <row r="11" spans="1:11" x14ac:dyDescent="0.35">
      <c r="A11" s="3">
        <v>1936</v>
      </c>
      <c r="B11" s="12">
        <v>16</v>
      </c>
      <c r="G11">
        <f t="shared" si="0"/>
        <v>0.34419312767363408</v>
      </c>
      <c r="H11">
        <f t="shared" si="1"/>
        <v>0.11846890913775857</v>
      </c>
    </row>
    <row r="12" spans="1:11" x14ac:dyDescent="0.35">
      <c r="A12" s="3">
        <v>1948</v>
      </c>
      <c r="B12" s="12">
        <v>15.4</v>
      </c>
      <c r="G12" s="19">
        <f t="shared" si="0"/>
        <v>-0.68463638576843344</v>
      </c>
      <c r="H12">
        <f t="shared" si="1"/>
        <v>0.46872698071806324</v>
      </c>
    </row>
    <row r="13" spans="1:11" x14ac:dyDescent="0.35">
      <c r="A13" s="3">
        <v>1952</v>
      </c>
      <c r="B13" s="12">
        <v>16.22</v>
      </c>
      <c r="G13">
        <f t="shared" si="0"/>
        <v>-7.5795569158003673E-3</v>
      </c>
      <c r="H13">
        <f t="shared" si="1"/>
        <v>5.7449683039857176E-5</v>
      </c>
    </row>
    <row r="14" spans="1:11" x14ac:dyDescent="0.35">
      <c r="A14" s="3">
        <v>1956</v>
      </c>
      <c r="B14" s="12">
        <v>16.350000000000001</v>
      </c>
      <c r="G14">
        <f t="shared" si="0"/>
        <v>-2.0522728063149032E-2</v>
      </c>
      <c r="H14">
        <f t="shared" si="1"/>
        <v>4.2118236715396482E-4</v>
      </c>
    </row>
    <row r="15" spans="1:11" x14ac:dyDescent="0.35">
      <c r="A15" s="3">
        <v>1960</v>
      </c>
      <c r="B15" s="12">
        <v>16.809999999999999</v>
      </c>
      <c r="G15">
        <f t="shared" si="0"/>
        <v>0.29653410078948284</v>
      </c>
      <c r="H15">
        <f t="shared" si="1"/>
        <v>8.793247293102717E-2</v>
      </c>
    </row>
    <row r="16" spans="1:11" x14ac:dyDescent="0.35">
      <c r="A16" s="3">
        <v>1964</v>
      </c>
      <c r="B16" s="12">
        <v>16.850000000000001</v>
      </c>
      <c r="G16">
        <f t="shared" si="0"/>
        <v>0.19359092964213431</v>
      </c>
      <c r="H16">
        <f t="shared" si="1"/>
        <v>3.7477448039705798E-2</v>
      </c>
    </row>
    <row r="17" spans="1:8" x14ac:dyDescent="0.35">
      <c r="A17" s="3">
        <v>1968</v>
      </c>
      <c r="B17" s="12">
        <v>17.39</v>
      </c>
      <c r="G17">
        <f t="shared" si="0"/>
        <v>0.59064775849476803</v>
      </c>
      <c r="H17">
        <f t="shared" si="1"/>
        <v>0.34886477461489379</v>
      </c>
    </row>
    <row r="18" spans="1:8" x14ac:dyDescent="0.35">
      <c r="A18" s="3">
        <v>1972</v>
      </c>
      <c r="B18" s="12">
        <v>17.350000000000001</v>
      </c>
      <c r="G18">
        <f t="shared" si="0"/>
        <v>0.40770458734741766</v>
      </c>
      <c r="H18">
        <f t="shared" si="1"/>
        <v>0.16622303054412813</v>
      </c>
    </row>
    <row r="19" spans="1:8" x14ac:dyDescent="0.35">
      <c r="A19" s="3">
        <v>1976</v>
      </c>
      <c r="B19" s="12">
        <v>17.29</v>
      </c>
      <c r="G19">
        <f t="shared" si="0"/>
        <v>0.20476141620004995</v>
      </c>
      <c r="H19">
        <f t="shared" si="1"/>
        <v>4.1927237564250076E-2</v>
      </c>
    </row>
    <row r="20" spans="1:8" x14ac:dyDescent="0.35">
      <c r="A20" s="3">
        <v>1980</v>
      </c>
      <c r="B20" s="12">
        <v>17.350000000000001</v>
      </c>
      <c r="G20">
        <f t="shared" si="0"/>
        <v>0.121818245052701</v>
      </c>
      <c r="H20">
        <f t="shared" si="1"/>
        <v>1.4839684827719912E-2</v>
      </c>
    </row>
    <row r="21" spans="1:8" x14ac:dyDescent="0.35">
      <c r="A21" s="3">
        <v>1984</v>
      </c>
      <c r="B21" s="12">
        <v>17.25</v>
      </c>
      <c r="G21">
        <f t="shared" si="0"/>
        <v>-0.12112492609466585</v>
      </c>
      <c r="H21">
        <f t="shared" si="1"/>
        <v>1.4671247721438265E-2</v>
      </c>
    </row>
    <row r="22" spans="1:8" x14ac:dyDescent="0.35">
      <c r="A22" s="3">
        <v>1988</v>
      </c>
      <c r="B22" s="12">
        <v>17.61</v>
      </c>
      <c r="G22">
        <f t="shared" si="0"/>
        <v>9.5931902757982357E-2</v>
      </c>
      <c r="H22">
        <f t="shared" si="1"/>
        <v>9.2029299667669828E-3</v>
      </c>
    </row>
    <row r="23" spans="1:8" x14ac:dyDescent="0.35">
      <c r="A23" s="3">
        <v>1992</v>
      </c>
      <c r="B23" s="12">
        <v>18.170000000000002</v>
      </c>
      <c r="G23">
        <f t="shared" si="0"/>
        <v>0.5129887316106192</v>
      </c>
      <c r="H23">
        <f t="shared" si="1"/>
        <v>0.2631574387594719</v>
      </c>
    </row>
    <row r="24" spans="1:8" x14ac:dyDescent="0.35">
      <c r="A24" s="13">
        <v>1996</v>
      </c>
      <c r="B24" s="14">
        <v>18.09</v>
      </c>
      <c r="G24">
        <f t="shared" si="0"/>
        <v>0.29004556046326613</v>
      </c>
      <c r="H24">
        <f t="shared" si="1"/>
        <v>8.4126427144450164E-2</v>
      </c>
    </row>
    <row r="25" spans="1:8" x14ac:dyDescent="0.35">
      <c r="A25" s="13">
        <v>2000</v>
      </c>
      <c r="B25" s="14">
        <v>17.71</v>
      </c>
      <c r="G25">
        <f t="shared" si="0"/>
        <v>-0.23289761068409831</v>
      </c>
      <c r="H25">
        <f t="shared" si="1"/>
        <v>5.4241297062361825E-2</v>
      </c>
    </row>
    <row r="26" spans="1:8" x14ac:dyDescent="0.35">
      <c r="A26" s="3">
        <v>2004</v>
      </c>
      <c r="B26" s="14">
        <v>17.79</v>
      </c>
      <c r="G26">
        <f t="shared" si="0"/>
        <v>-0.29584078183145124</v>
      </c>
      <c r="H26">
        <f t="shared" si="1"/>
        <v>8.7521768194644328E-2</v>
      </c>
    </row>
    <row r="27" spans="1:8" x14ac:dyDescent="0.35">
      <c r="A27" s="13">
        <v>2008</v>
      </c>
      <c r="B27" s="14">
        <v>17.670000000000002</v>
      </c>
      <c r="G27">
        <f t="shared" si="0"/>
        <v>-0.55878395297881411</v>
      </c>
      <c r="H27">
        <f t="shared" si="1"/>
        <v>0.31223950610662954</v>
      </c>
    </row>
    <row r="28" spans="1:8" x14ac:dyDescent="0.35">
      <c r="A28" s="15">
        <v>2012</v>
      </c>
      <c r="B28" s="16">
        <v>17.809999999999999</v>
      </c>
      <c r="G28">
        <f t="shared" si="0"/>
        <v>-0.56172712412616832</v>
      </c>
      <c r="H28">
        <f t="shared" si="1"/>
        <v>0.31553736197905569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tabSelected="1" workbookViewId="0">
      <selection activeCell="I21" sqref="I21"/>
    </sheetView>
  </sheetViews>
  <sheetFormatPr defaultRowHeight="14.5" x14ac:dyDescent="0.35"/>
  <cols>
    <col min="3" max="3" width="14" customWidth="1"/>
  </cols>
  <sheetData>
    <row r="1" spans="1:9" x14ac:dyDescent="0.35">
      <c r="A1" t="s">
        <v>2</v>
      </c>
    </row>
    <row r="3" spans="1:9" x14ac:dyDescent="0.35">
      <c r="A3" t="s">
        <v>3</v>
      </c>
      <c r="B3" t="s">
        <v>4</v>
      </c>
      <c r="C3" t="s">
        <v>38</v>
      </c>
      <c r="D3" t="s">
        <v>26</v>
      </c>
      <c r="I3" t="s">
        <v>27</v>
      </c>
    </row>
    <row r="4" spans="1:9" x14ac:dyDescent="0.35">
      <c r="A4" s="1">
        <v>0</v>
      </c>
      <c r="B4" s="2">
        <v>54.6</v>
      </c>
      <c r="C4">
        <f>B4-($B$19+$B$20*A4)</f>
        <v>-3.3333333333333357</v>
      </c>
      <c r="I4" t="s">
        <v>15</v>
      </c>
    </row>
    <row r="5" spans="1:9" x14ac:dyDescent="0.35">
      <c r="A5" s="3">
        <v>10</v>
      </c>
      <c r="B5" s="4">
        <v>61.6</v>
      </c>
      <c r="C5">
        <f t="shared" ref="C5:C11" si="0">B5-($B$19+$B$20*A5)</f>
        <v>0.34047619047618838</v>
      </c>
    </row>
    <row r="6" spans="1:9" x14ac:dyDescent="0.35">
      <c r="A6" s="3">
        <v>20</v>
      </c>
      <c r="B6" s="4">
        <v>65.2</v>
      </c>
      <c r="C6">
        <f t="shared" si="0"/>
        <v>0.61428571428571388</v>
      </c>
    </row>
    <row r="7" spans="1:9" x14ac:dyDescent="0.35">
      <c r="A7" s="3">
        <v>30</v>
      </c>
      <c r="B7" s="4">
        <v>71.099999999999994</v>
      </c>
      <c r="C7">
        <f t="shared" si="0"/>
        <v>3.1880952380952294</v>
      </c>
    </row>
    <row r="8" spans="1:9" x14ac:dyDescent="0.35">
      <c r="A8" s="3">
        <v>40</v>
      </c>
      <c r="B8" s="4">
        <v>73.099999999999994</v>
      </c>
      <c r="C8">
        <f t="shared" si="0"/>
        <v>1.8619047619047535</v>
      </c>
    </row>
    <row r="9" spans="1:9" x14ac:dyDescent="0.35">
      <c r="A9" s="3">
        <v>50</v>
      </c>
      <c r="B9" s="4">
        <v>74.7</v>
      </c>
      <c r="C9">
        <f t="shared" si="0"/>
        <v>0.13571428571428612</v>
      </c>
    </row>
    <row r="10" spans="1:9" x14ac:dyDescent="0.35">
      <c r="A10" s="3">
        <v>60</v>
      </c>
      <c r="B10" s="4">
        <v>77.5</v>
      </c>
      <c r="C10">
        <f t="shared" si="0"/>
        <v>-0.39047619047619264</v>
      </c>
    </row>
    <row r="11" spans="1:9" x14ac:dyDescent="0.35">
      <c r="A11" s="5">
        <v>70</v>
      </c>
      <c r="B11" s="6">
        <v>78.8</v>
      </c>
      <c r="C11">
        <f t="shared" si="0"/>
        <v>-2.4166666666666714</v>
      </c>
    </row>
    <row r="13" spans="1:9" x14ac:dyDescent="0.35">
      <c r="A13" s="10" t="s">
        <v>14</v>
      </c>
      <c r="C13" s="8"/>
    </row>
    <row r="14" spans="1:9" x14ac:dyDescent="0.35">
      <c r="A14" t="s">
        <v>8</v>
      </c>
      <c r="B14">
        <f>AVERAGE(A4:A11)</f>
        <v>35</v>
      </c>
      <c r="C14" s="8"/>
    </row>
    <row r="15" spans="1:9" x14ac:dyDescent="0.35">
      <c r="A15" t="s">
        <v>9</v>
      </c>
      <c r="B15">
        <f>AVERAGE(B4:B11)</f>
        <v>69.575000000000003</v>
      </c>
      <c r="C15" s="8"/>
    </row>
    <row r="16" spans="1:9" x14ac:dyDescent="0.35">
      <c r="A16" t="s">
        <v>18</v>
      </c>
      <c r="B16">
        <f>_xlfn.STDEV.S(A4:A11)</f>
        <v>24.494897427831781</v>
      </c>
      <c r="C16" s="8"/>
      <c r="D16" t="s">
        <v>28</v>
      </c>
    </row>
    <row r="17" spans="1:9" x14ac:dyDescent="0.35">
      <c r="A17" t="s">
        <v>19</v>
      </c>
      <c r="B17">
        <f>_xlfn.STDEV.S(B4:B11)</f>
        <v>8.4169471900446258</v>
      </c>
      <c r="C17" s="8"/>
      <c r="D17" t="s">
        <v>39</v>
      </c>
    </row>
    <row r="18" spans="1:9" x14ac:dyDescent="0.35">
      <c r="A18" t="s">
        <v>10</v>
      </c>
      <c r="B18">
        <f>_xlfn.COVARIANCE.S(A4:A11,B4:B11)</f>
        <v>199.57142857142853</v>
      </c>
      <c r="C18" s="8"/>
    </row>
    <row r="19" spans="1:9" x14ac:dyDescent="0.35">
      <c r="A19" s="7" t="s">
        <v>11</v>
      </c>
      <c r="B19">
        <f>B15-B14*B20</f>
        <v>57.933333333333337</v>
      </c>
      <c r="C19" s="8"/>
      <c r="I19" t="s">
        <v>40</v>
      </c>
    </row>
    <row r="20" spans="1:9" x14ac:dyDescent="0.35">
      <c r="A20" s="7" t="s">
        <v>12</v>
      </c>
      <c r="B20">
        <f>B18/B16^2</f>
        <v>0.33261904761904754</v>
      </c>
      <c r="I20" t="s">
        <v>41</v>
      </c>
    </row>
    <row r="21" spans="1:9" x14ac:dyDescent="0.35">
      <c r="A21" s="22" t="s">
        <v>13</v>
      </c>
      <c r="B21">
        <f>(B18/B16/B17)^2</f>
        <v>0.93699285063732418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workbookViewId="0">
      <selection activeCell="M10" sqref="M10"/>
    </sheetView>
  </sheetViews>
  <sheetFormatPr defaultRowHeight="14.5" x14ac:dyDescent="0.35"/>
  <cols>
    <col min="3" max="3" width="9.81640625" customWidth="1"/>
    <col min="10" max="10" width="14.1796875" customWidth="1"/>
    <col min="11" max="11" width="5.7265625" customWidth="1"/>
  </cols>
  <sheetData>
    <row r="1" spans="1:12" x14ac:dyDescent="0.35">
      <c r="A1" t="s">
        <v>5</v>
      </c>
      <c r="B1" t="s">
        <v>6</v>
      </c>
      <c r="C1" t="s">
        <v>32</v>
      </c>
    </row>
    <row r="2" spans="1:12" x14ac:dyDescent="0.35">
      <c r="A2" s="1">
        <v>1</v>
      </c>
      <c r="B2" s="2">
        <v>0.84</v>
      </c>
      <c r="C2">
        <f>LN(A2)</f>
        <v>0</v>
      </c>
      <c r="D2" t="s">
        <v>29</v>
      </c>
    </row>
    <row r="3" spans="1:12" x14ac:dyDescent="0.35">
      <c r="A3" s="3">
        <v>5</v>
      </c>
      <c r="B3" s="4">
        <v>0.71</v>
      </c>
      <c r="C3">
        <f t="shared" ref="C3:C14" si="0">LN(A3)</f>
        <v>1.6094379124341003</v>
      </c>
      <c r="D3" t="s">
        <v>33</v>
      </c>
    </row>
    <row r="4" spans="1:12" x14ac:dyDescent="0.35">
      <c r="A4" s="3">
        <v>15</v>
      </c>
      <c r="B4" s="4">
        <v>0.61</v>
      </c>
      <c r="C4">
        <f t="shared" si="0"/>
        <v>2.7080502011022101</v>
      </c>
    </row>
    <row r="5" spans="1:12" x14ac:dyDescent="0.35">
      <c r="A5" s="3">
        <v>30</v>
      </c>
      <c r="B5" s="4">
        <v>0.56000000000000005</v>
      </c>
      <c r="C5">
        <f t="shared" si="0"/>
        <v>3.4011973816621555</v>
      </c>
    </row>
    <row r="6" spans="1:12" x14ac:dyDescent="0.35">
      <c r="A6" s="3">
        <v>60</v>
      </c>
      <c r="B6" s="4">
        <v>0.54</v>
      </c>
      <c r="C6">
        <f t="shared" si="0"/>
        <v>4.0943445622221004</v>
      </c>
      <c r="J6" t="s">
        <v>35</v>
      </c>
    </row>
    <row r="7" spans="1:12" x14ac:dyDescent="0.35">
      <c r="A7" s="3">
        <v>120</v>
      </c>
      <c r="B7" s="4">
        <v>0.47</v>
      </c>
      <c r="C7">
        <f t="shared" si="0"/>
        <v>4.7874917427820458</v>
      </c>
      <c r="J7" t="s">
        <v>36</v>
      </c>
    </row>
    <row r="8" spans="1:12" x14ac:dyDescent="0.35">
      <c r="A8" s="3">
        <v>240</v>
      </c>
      <c r="B8" s="4">
        <v>0.45</v>
      </c>
      <c r="C8">
        <f t="shared" si="0"/>
        <v>5.4806389233419912</v>
      </c>
      <c r="J8" s="7" t="s">
        <v>37</v>
      </c>
      <c r="K8" s="9">
        <f>ROUND(EXP(-12.494*0.5+10.628),0)</f>
        <v>80</v>
      </c>
      <c r="L8" s="7" t="s">
        <v>17</v>
      </c>
    </row>
    <row r="9" spans="1:12" x14ac:dyDescent="0.35">
      <c r="A9" s="3">
        <v>480</v>
      </c>
      <c r="B9" s="4">
        <v>0.38</v>
      </c>
      <c r="C9">
        <f t="shared" si="0"/>
        <v>6.1737861039019366</v>
      </c>
    </row>
    <row r="10" spans="1:12" x14ac:dyDescent="0.35">
      <c r="A10" s="3">
        <v>720</v>
      </c>
      <c r="B10" s="4">
        <v>0.36</v>
      </c>
      <c r="C10">
        <f t="shared" si="0"/>
        <v>6.5792512120101012</v>
      </c>
    </row>
    <row r="11" spans="1:12" x14ac:dyDescent="0.35">
      <c r="A11" s="3">
        <v>1440</v>
      </c>
      <c r="B11" s="4">
        <v>0.26</v>
      </c>
      <c r="C11">
        <f t="shared" si="0"/>
        <v>7.2723983925700466</v>
      </c>
    </row>
    <row r="12" spans="1:12" x14ac:dyDescent="0.35">
      <c r="A12" s="3">
        <v>2880</v>
      </c>
      <c r="B12" s="4">
        <v>0.2</v>
      </c>
      <c r="C12">
        <f t="shared" si="0"/>
        <v>7.965545573129992</v>
      </c>
    </row>
    <row r="13" spans="1:12" x14ac:dyDescent="0.35">
      <c r="A13" s="3">
        <v>5760</v>
      </c>
      <c r="B13" s="4">
        <v>0.16</v>
      </c>
      <c r="C13">
        <f t="shared" si="0"/>
        <v>8.6586927536899374</v>
      </c>
    </row>
    <row r="14" spans="1:12" x14ac:dyDescent="0.35">
      <c r="A14" s="5">
        <v>10080</v>
      </c>
      <c r="B14" s="6">
        <v>0.08</v>
      </c>
      <c r="C14">
        <f t="shared" si="0"/>
        <v>9.2183085416253601</v>
      </c>
    </row>
    <row r="15" spans="1:12" x14ac:dyDescent="0.35">
      <c r="D15" t="s">
        <v>30</v>
      </c>
    </row>
    <row r="16" spans="1:12" x14ac:dyDescent="0.35">
      <c r="A16" s="10" t="s">
        <v>7</v>
      </c>
      <c r="D16" t="s">
        <v>31</v>
      </c>
    </row>
    <row r="18" spans="4:4" x14ac:dyDescent="0.35">
      <c r="D18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triple jump</vt:lpstr>
      <vt:lpstr>life expectancy</vt:lpstr>
      <vt:lpstr>interpolation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Wan</dc:creator>
  <cp:lastModifiedBy>adam ilyas</cp:lastModifiedBy>
  <dcterms:created xsi:type="dcterms:W3CDTF">2015-03-23T21:14:22Z</dcterms:created>
  <dcterms:modified xsi:type="dcterms:W3CDTF">2018-03-15T04:08:09Z</dcterms:modified>
</cp:coreProperties>
</file>