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15735" windowHeight="11625"/>
  </bookViews>
  <sheets>
    <sheet name="Q1 (vitamin)" sheetId="3" r:id="rId1"/>
    <sheet name="Q3 (salinity)" sheetId="4" r:id="rId2"/>
    <sheet name="Q4 (sugar)" sheetId="17" r:id="rId3"/>
    <sheet name="Q5 (IQ)" sheetId="19" r:id="rId4"/>
  </sheets>
  <definedNames>
    <definedName name="solver_adj" localSheetId="1" hidden="1">'Q3 (salinity)'!$A$13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'Q3 (salinity)'!$A$15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3" l="1"/>
  <c r="E15" i="3" l="1"/>
  <c r="H15" i="3"/>
  <c r="H14" i="3"/>
  <c r="H13" i="3"/>
  <c r="G3" i="3"/>
  <c r="G4" i="3"/>
  <c r="G5" i="3"/>
  <c r="G6" i="3"/>
  <c r="G7" i="3"/>
  <c r="G8" i="3"/>
  <c r="G9" i="3"/>
  <c r="G2" i="3"/>
  <c r="H12" i="3" s="1"/>
  <c r="F3" i="3"/>
  <c r="F4" i="3"/>
  <c r="F5" i="3"/>
  <c r="F6" i="3"/>
  <c r="F7" i="3"/>
  <c r="F8" i="3"/>
  <c r="F9" i="3"/>
  <c r="F2" i="3"/>
  <c r="E3" i="3" l="1"/>
  <c r="E4" i="3"/>
  <c r="E5" i="3"/>
  <c r="E6" i="3"/>
  <c r="E7" i="3"/>
  <c r="E8" i="3"/>
  <c r="E9" i="3"/>
  <c r="E2" i="3"/>
  <c r="D3" i="3"/>
  <c r="D4" i="3"/>
  <c r="D5" i="3"/>
  <c r="D6" i="3"/>
  <c r="D7" i="3"/>
  <c r="D8" i="3"/>
  <c r="D9" i="3"/>
  <c r="D2" i="3"/>
  <c r="I4" i="19" l="1"/>
  <c r="J4" i="19"/>
  <c r="I5" i="19"/>
  <c r="J5" i="19"/>
  <c r="C12" i="17"/>
  <c r="C8" i="17"/>
  <c r="C13" i="17"/>
  <c r="D12" i="17"/>
  <c r="C11" i="17"/>
  <c r="D11" i="17"/>
  <c r="C10" i="17"/>
  <c r="D10" i="17"/>
  <c r="A14" i="4"/>
  <c r="B14" i="4"/>
  <c r="C14" i="4"/>
  <c r="A15" i="4"/>
</calcChain>
</file>

<file path=xl/sharedStrings.xml><?xml version="1.0" encoding="utf-8"?>
<sst xmlns="http://schemas.openxmlformats.org/spreadsheetml/2006/main" count="84" uniqueCount="67">
  <si>
    <t>p-value</t>
  </si>
  <si>
    <t>n</t>
  </si>
  <si>
    <t>mean</t>
  </si>
  <si>
    <t>difference</t>
  </si>
  <si>
    <t>rank</t>
  </si>
  <si>
    <t>Water salinity at three sites</t>
  </si>
  <si>
    <t>Anova: Single Factor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</si>
  <si>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</si>
  <si>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</si>
  <si>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</si>
  <si>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</si>
  <si>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</si>
  <si>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</si>
  <si>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</si>
  <si>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</si>
  <si>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</si>
  <si>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</si>
  <si>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</si>
  <si>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3. Enter A15, 0, A13, click on OK</t>
  </si>
  <si>
    <t>1. Enter a reasonable guess, such as 37, in A13</t>
  </si>
  <si>
    <t>&lt;- (ni-1) si^2</t>
  </si>
  <si>
    <t>|difference|</t>
  </si>
  <si>
    <t>w+ calculation</t>
  </si>
  <si>
    <t>w+</t>
  </si>
  <si>
    <t>z score (with cc)</t>
  </si>
  <si>
    <t>Goal Seek using SSE:</t>
  </si>
  <si>
    <t>&lt;- [sum (ni-1) si^2] - SSE</t>
  </si>
  <si>
    <t>Sugar content of cereals in a grocery store</t>
  </si>
  <si>
    <t>Shelf 1</t>
  </si>
  <si>
    <t>Shelf 2</t>
  </si>
  <si>
    <t>Shelf 3</t>
  </si>
  <si>
    <t>sd</t>
  </si>
  <si>
    <t>s^2:</t>
  </si>
  <si>
    <t>|shelf 2 - shelf 3|:</t>
  </si>
  <si>
    <t>|shelf 1 - shelf 3|:</t>
  </si>
  <si>
    <t>|shelf 1 - shelf 2|:</t>
  </si>
  <si>
    <t>reject H0?</t>
  </si>
  <si>
    <t>2. Go to Data -&gt; What-If Analysis -&gt; Goal Seek</t>
  </si>
  <si>
    <t>cut-off difference:</t>
  </si>
  <si>
    <t>Experiment on the relative effects of heredity and environment on IQ.</t>
  </si>
  <si>
    <t>Biological parents' socioeconomic status</t>
  </si>
  <si>
    <t>High</t>
  </si>
  <si>
    <t>Low</t>
  </si>
  <si>
    <t>Adoptive parents'</t>
  </si>
  <si>
    <t>socioeconomic status</t>
  </si>
  <si>
    <t>Within</t>
  </si>
  <si>
    <t>Interaction</t>
  </si>
  <si>
    <t>Columns</t>
  </si>
  <si>
    <t>Sample</t>
  </si>
  <si>
    <t>Adoptive Low</t>
  </si>
  <si>
    <t>Adoptive High</t>
  </si>
  <si>
    <t>Biological Low</t>
  </si>
  <si>
    <t>Biological High</t>
  </si>
  <si>
    <t>Person</t>
  </si>
  <si>
    <t>Glaucoma</t>
  </si>
  <si>
    <t>No Glaucoma</t>
  </si>
  <si>
    <t>Signed rank test</t>
  </si>
  <si>
    <t>variance</t>
  </si>
  <si>
    <t>Sign test</t>
  </si>
  <si>
    <t>n=7 (ignore 0)</t>
  </si>
  <si>
    <t xml:space="preserve">s+ = 4 </t>
  </si>
  <si>
    <t>H0: m = 0,  H1: m != 0</t>
  </si>
  <si>
    <t>Conclusion:</t>
  </si>
  <si>
    <t>Fail to reject the null.</t>
  </si>
  <si>
    <t>Glaucoma does not affect</t>
  </si>
  <si>
    <t>the corneal thickness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</si>
  <si>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hypothesis test is two-tailed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</si>
</sst>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Font="1" applyFill="1" applyBorder="1"/>
    <xf numFmtId="0" fontId="3" fillId="0" borderId="0" xfId="0" applyFont="1" applyBorder="1"/>
    <xf numFmtId="0" fontId="3" fillId="0" borderId="7" xfId="0" applyFont="1" applyBorder="1"/>
    <xf numFmtId="0" fontId="2" fillId="0" borderId="9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2" fontId="0" fillId="0" borderId="5" xfId="0" applyNumberFormat="1" applyBorder="1"/>
    <xf numFmtId="2" fontId="0" fillId="0" borderId="2" xfId="0" applyNumberFormat="1" applyBorder="1"/>
    <xf numFmtId="2" fontId="0" fillId="0" borderId="0" xfId="0" applyNumberFormat="1"/>
    <xf numFmtId="2" fontId="0" fillId="0" borderId="0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4" xfId="0" applyNumberFormat="1" applyBorder="1"/>
    <xf numFmtId="0" fontId="1" fillId="0" borderId="0" xfId="0" applyFont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 applyBorder="1" applyAlignment="1"/>
    <xf numFmtId="0" fontId="1" fillId="0" borderId="0" xfId="0" applyFont="1" applyBorder="1"/>
    <xf numFmtId="0" fontId="1" fillId="0" borderId="0" xfId="0" applyNumberFormat="1" applyFont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5" xfId="0" applyNumberFormat="1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6" xfId="0" applyNumberFormat="1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7" xfId="0" applyNumberFormat="1" applyBorder="1" applyProtection="1">
      <protection locked="0"/>
    </xf>
    <xf numFmtId="0" fontId="0" fillId="0" borderId="3" xfId="0" applyNumberFormat="1" applyBorder="1" applyProtection="1">
      <protection locked="0"/>
    </xf>
    <xf numFmtId="0" fontId="0" fillId="0" borderId="8" xfId="0" applyNumberFormat="1" applyBorder="1" applyProtection="1">
      <protection locked="0"/>
    </xf>
    <xf numFmtId="0" fontId="0" fillId="0" borderId="4" xfId="0" applyNumberFormat="1" applyBorder="1" applyProtection="1">
      <protection locked="0"/>
    </xf>
    <xf numFmtId="0" fontId="1" fillId="0" borderId="0" xfId="0" applyNumberFormat="1" applyFont="1" applyBorder="1" applyProtection="1">
      <protection locked="0"/>
    </xf>
    <xf numFmtId="0" fontId="1" fillId="0" borderId="0" xfId="0" applyNumberFormat="1" applyFont="1" applyFill="1" applyBorder="1" applyProtection="1">
      <protection locked="0"/>
    </xf>
    <xf numFmtId="0" fontId="0" fillId="3" borderId="0" xfId="0" applyFill="1" applyBorder="1"/>
    <xf numFmtId="0" fontId="0" fillId="3" borderId="6" xfId="0" applyNumberFormat="1" applyFill="1" applyBorder="1" applyProtection="1">
      <protection locked="0"/>
    </xf>
    <xf numFmtId="0" fontId="0" fillId="3" borderId="0" xfId="0" applyNumberFormat="1" applyFill="1" applyBorder="1" applyProtection="1">
      <protection locked="0"/>
    </xf>
    <xf numFmtId="0" fontId="0" fillId="3" borderId="7" xfId="0" applyNumberFormat="1" applyFill="1" applyBorder="1" applyProtection="1">
      <protection locked="0"/>
    </xf>
    <xf numFmtId="0" fontId="0" fillId="0" borderId="0" xfId="0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6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'Q5 (IQ)'!$H$4</c:f>
              <c:strCache>
                <c:ptCount val="1"/>
                <c:pt idx="0">
                  <c:v>Adoptive High</c:v>
                </c:pt>
              </c:strCache>
            </c:strRef>
          </c:tx>
          <c:cat>
            <c:strRef>
              <c:f>'Q5 (IQ)'!$I$3:$J$3</c:f>
              <c:strCache>
                <c:ptCount val="2"/>
                <c:pt idx="0">
                  <c:v>Biological High</c:v>
                </c:pt>
                <c:pt idx="1">
                  <c:v>Biological Low</c:v>
                </c:pt>
              </c:strCache>
            </c:strRef>
          </c:cat>
          <c:val>
            <c:numRef>
              <c:f>'Q5 (IQ)'!$I$4:$J$4</c:f>
              <c:numCache>
                <c:formatCode>General</c:formatCode>
                <c:ptCount val="2"/>
                <c:pt idx="0">
                  <c:v>120.5</c:v>
                </c:pt>
                <c:pt idx="1">
                  <c:v>102.5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'Q5 (IQ)'!$H$5</c:f>
              <c:strCache>
                <c:ptCount val="1"/>
                <c:pt idx="0">
                  <c:v>Adoptive Low</c:v>
                </c:pt>
              </c:strCache>
            </c:strRef>
          </c:tx>
          <c:cat>
            <c:strRef>
              <c:f>'Q5 (IQ)'!$I$3:$J$3</c:f>
              <c:strCache>
                <c:ptCount val="2"/>
                <c:pt idx="0">
                  <c:v>Biological High</c:v>
                </c:pt>
                <c:pt idx="1">
                  <c:v>Biological Low</c:v>
                </c:pt>
              </c:strCache>
            </c:strRef>
          </c:cat>
          <c:val>
            <c:numRef>
              <c:f>'Q5 (IQ)'!$I$5:$J$5</c:f>
              <c:numCache>
                <c:formatCode>General</c:formatCode>
                <c:ptCount val="2"/>
                <c:pt idx="0">
                  <c:v>107.5</c:v>
                </c:pt>
                <c:pt idx="1">
                  <c:v>90.25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79840"/>
        <c:axId val="90186112"/>
      </c:lineChart>
      <c:catAx>
        <c:axId val="90179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186112"/>
        <c:crosses val="autoZero"/>
        <c:auto val="1"/>
        <c:lblAlgn val="ctr"/>
        <c:lblOffset val="100"/>
        <c:noMultiLvlLbl val="0"/>
      </c:catAx>
      <c:valAx>
        <c:axId val="9018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179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6</xdr:row>
      <xdr:rowOff>4762</xdr:rowOff>
    </xdr:from>
    <xdr:to>
      <xdr:col>12</xdr:col>
      <xdr:colOff>9525</xdr:colOff>
      <xdr:row>18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24" sqref="D24"/>
    </sheetView>
  </sheetViews>
  <sheetFormatPr defaultColWidth="8.85546875" defaultRowHeight="15" x14ac:dyDescent="0.25"/>
  <cols>
    <col min="1" max="1" width="7.140625" style="9" bestFit="1" customWidth="1"/>
    <col min="2" max="2" width="16" style="9" bestFit="1" customWidth="1"/>
    <col min="3" max="3" width="13.28515625" style="9" bestFit="1" customWidth="1"/>
    <col min="4" max="4" width="10.28515625" style="9" bestFit="1" customWidth="1"/>
    <col min="5" max="6" width="12.28515625" style="9" bestFit="1" customWidth="1"/>
    <col min="7" max="7" width="15.28515625" style="9" bestFit="1" customWidth="1"/>
    <col min="8" max="8" width="15.42578125" style="9" customWidth="1"/>
    <col min="9" max="9" width="12" style="9" bestFit="1" customWidth="1"/>
    <col min="10" max="16384" width="8.85546875" style="9"/>
  </cols>
  <sheetData>
    <row r="1" spans="1:9" x14ac:dyDescent="0.25">
      <c r="A1" s="37" t="s">
        <v>53</v>
      </c>
      <c r="B1" s="37" t="s">
        <v>54</v>
      </c>
      <c r="C1" s="37" t="s">
        <v>55</v>
      </c>
      <c r="D1" s="47" t="s">
        <v>3</v>
      </c>
      <c r="E1" s="48" t="s">
        <v>21</v>
      </c>
      <c r="F1" s="48" t="s">
        <v>4</v>
      </c>
      <c r="G1" s="48" t="s">
        <v>22</v>
      </c>
      <c r="H1" s="12"/>
    </row>
    <row r="2" spans="1:9" x14ac:dyDescent="0.25">
      <c r="A2" s="38">
        <v>1</v>
      </c>
      <c r="B2" s="39">
        <v>488</v>
      </c>
      <c r="C2" s="40">
        <v>484</v>
      </c>
      <c r="D2" s="9">
        <f>C2-B2</f>
        <v>-4</v>
      </c>
      <c r="E2" s="9">
        <f>ABS(D2)</f>
        <v>4</v>
      </c>
      <c r="F2" s="9">
        <f>_xlfn.RANK.AVG(E2,E$2:E$9,1)-1</f>
        <v>1.5</v>
      </c>
      <c r="G2" s="9">
        <f>IF(D2&gt;0,F2,0)</f>
        <v>0</v>
      </c>
    </row>
    <row r="3" spans="1:9" x14ac:dyDescent="0.25">
      <c r="A3" s="50">
        <v>2</v>
      </c>
      <c r="B3" s="51">
        <v>478</v>
      </c>
      <c r="C3" s="52">
        <v>478</v>
      </c>
      <c r="D3" s="49">
        <f t="shared" ref="D3:D9" si="0">C3-B3</f>
        <v>0</v>
      </c>
      <c r="E3" s="49">
        <f t="shared" ref="E3:E9" si="1">ABS(D3)</f>
        <v>0</v>
      </c>
      <c r="F3" s="49">
        <f t="shared" ref="F3:F9" si="2">_xlfn.RANK.AVG(E3,E$2:E$9,1)-1</f>
        <v>0</v>
      </c>
      <c r="G3" s="9">
        <f t="shared" ref="G3:G9" si="3">IF(D3&gt;0,F3,0)</f>
        <v>0</v>
      </c>
    </row>
    <row r="4" spans="1:9" x14ac:dyDescent="0.25">
      <c r="A4" s="41">
        <v>3</v>
      </c>
      <c r="B4" s="42">
        <v>480</v>
      </c>
      <c r="C4" s="43">
        <v>492</v>
      </c>
      <c r="D4" s="9">
        <f t="shared" si="0"/>
        <v>12</v>
      </c>
      <c r="E4" s="9">
        <f t="shared" si="1"/>
        <v>12</v>
      </c>
      <c r="F4" s="9">
        <f t="shared" si="2"/>
        <v>4.5</v>
      </c>
      <c r="G4" s="9">
        <f t="shared" si="3"/>
        <v>4.5</v>
      </c>
    </row>
    <row r="5" spans="1:9" x14ac:dyDescent="0.25">
      <c r="A5" s="41">
        <v>4</v>
      </c>
      <c r="B5" s="42">
        <v>426</v>
      </c>
      <c r="C5" s="43">
        <v>444</v>
      </c>
      <c r="D5" s="9">
        <f t="shared" si="0"/>
        <v>18</v>
      </c>
      <c r="E5" s="9">
        <f t="shared" si="1"/>
        <v>18</v>
      </c>
      <c r="F5" s="9">
        <f t="shared" si="2"/>
        <v>7</v>
      </c>
      <c r="G5" s="9">
        <f t="shared" si="3"/>
        <v>7</v>
      </c>
    </row>
    <row r="6" spans="1:9" x14ac:dyDescent="0.25">
      <c r="A6" s="41">
        <v>5</v>
      </c>
      <c r="B6" s="42">
        <v>440</v>
      </c>
      <c r="C6" s="43">
        <v>436</v>
      </c>
      <c r="D6" s="9">
        <f t="shared" si="0"/>
        <v>-4</v>
      </c>
      <c r="E6" s="9">
        <f t="shared" si="1"/>
        <v>4</v>
      </c>
      <c r="F6" s="9">
        <f t="shared" si="2"/>
        <v>1.5</v>
      </c>
      <c r="G6" s="9">
        <f t="shared" si="3"/>
        <v>0</v>
      </c>
    </row>
    <row r="7" spans="1:9" x14ac:dyDescent="0.25">
      <c r="A7" s="41">
        <v>6</v>
      </c>
      <c r="B7" s="42">
        <v>410</v>
      </c>
      <c r="C7" s="43">
        <v>398</v>
      </c>
      <c r="D7" s="9">
        <f t="shared" si="0"/>
        <v>-12</v>
      </c>
      <c r="E7" s="9">
        <f t="shared" si="1"/>
        <v>12</v>
      </c>
      <c r="F7" s="9">
        <f t="shared" si="2"/>
        <v>4.5</v>
      </c>
      <c r="G7" s="9">
        <f t="shared" si="3"/>
        <v>0</v>
      </c>
    </row>
    <row r="8" spans="1:9" x14ac:dyDescent="0.25">
      <c r="A8" s="41">
        <v>7</v>
      </c>
      <c r="B8" s="42">
        <v>458</v>
      </c>
      <c r="C8" s="43">
        <v>464</v>
      </c>
      <c r="D8" s="9">
        <f t="shared" si="0"/>
        <v>6</v>
      </c>
      <c r="E8" s="9">
        <f t="shared" si="1"/>
        <v>6</v>
      </c>
      <c r="F8" s="9">
        <f t="shared" si="2"/>
        <v>3</v>
      </c>
      <c r="G8" s="9">
        <f t="shared" si="3"/>
        <v>3</v>
      </c>
    </row>
    <row r="9" spans="1:9" x14ac:dyDescent="0.25">
      <c r="A9" s="44">
        <v>8</v>
      </c>
      <c r="B9" s="45">
        <v>460</v>
      </c>
      <c r="C9" s="46">
        <v>476</v>
      </c>
      <c r="D9" s="9">
        <f t="shared" si="0"/>
        <v>16</v>
      </c>
      <c r="E9" s="9">
        <f t="shared" si="1"/>
        <v>16</v>
      </c>
      <c r="F9" s="9">
        <f t="shared" si="2"/>
        <v>6</v>
      </c>
      <c r="G9" s="9">
        <f t="shared" si="3"/>
        <v>6</v>
      </c>
    </row>
    <row r="11" spans="1:9" x14ac:dyDescent="0.2">
      <c r="D11" s="3" t="s">
        <v>58</v>
      </c>
      <c r="E11" s="4"/>
      <c r="G11" s="3" t="s">
        <v>56</v>
      </c>
      <c r="H11" s="4"/>
    </row>
    <row r="12" spans="1:9" x14ac:dyDescent="0.25">
      <c r="A12" s="13"/>
      <c r="B12" s="13"/>
      <c r="C12" s="13"/>
      <c r="D12" s="8" t="s">
        <v>61</v>
      </c>
      <c r="E12" s="14"/>
      <c r="F12" s="13"/>
      <c r="G12" s="54" t="s">
        <v>23</v>
      </c>
      <c r="H12" s="55">
        <f>SUM(G2:G9)</f>
        <v>20.5</v>
      </c>
    </row>
    <row r="13" spans="1:9" x14ac:dyDescent="0.2">
      <c r="D13" s="8" t="s">
        <v>60</v>
      </c>
      <c r="E13" s="10"/>
      <c r="G13" s="8" t="s">
        <v>2</v>
      </c>
      <c r="H13" s="10">
        <f>7*8/4</f>
        <v>14</v>
      </c>
    </row>
    <row r="14" spans="1:9" x14ac:dyDescent="0.25">
      <c r="D14" s="56" t="s">
        <v>59</v>
      </c>
      <c r="E14" s="10"/>
      <c r="G14" s="56" t="s">
        <v>57</v>
      </c>
      <c r="H14" s="10">
        <f>7*8*15/24</f>
        <v>35</v>
      </c>
    </row>
    <row r="15" spans="1:9" x14ac:dyDescent="0.25">
      <c r="D15" s="57" t="s">
        <v>0</v>
      </c>
      <c r="E15" s="6">
        <f>2*(1-_xlfn.BINOM.DIST(3,7,1/2,1))</f>
        <v>1.0000000000000002</v>
      </c>
      <c r="G15" s="8" t="s">
        <v>24</v>
      </c>
      <c r="H15" s="10">
        <f>(H12-0.5-H13)/SQRT(H14)</f>
        <v>1.0141851056742199</v>
      </c>
    </row>
    <row r="16" spans="1:9" x14ac:dyDescent="0.25">
      <c r="G16" s="5" t="s">
        <v>0</v>
      </c>
      <c r="H16" s="6">
        <f>2*(1-_xlfn.NORM.S.DIST(H15,1))</f>
        <v>0.31049443431723489</v>
      </c>
      <c r="I16" s="36"/>
    </row>
    <row r="17" spans="4:9" x14ac:dyDescent="0.25">
      <c r="D17" s="31" t="s">
        <v>62</v>
      </c>
      <c r="G17" s="31" t="s">
        <v>62</v>
      </c>
    </row>
    <row r="18" spans="4:9" x14ac:dyDescent="0.25">
      <c r="D18" s="53" t="s">
        <v>63</v>
      </c>
      <c r="G18" s="53" t="s">
        <v>63</v>
      </c>
    </row>
    <row r="19" spans="4:9" x14ac:dyDescent="0.2">
      <c r="D19" s="53" t="s">
        <v>64</v>
      </c>
      <c r="E19" s="36"/>
      <c r="G19" s="53" t="s">
        <v>64</v>
      </c>
    </row>
    <row r="20" spans="4:9" x14ac:dyDescent="0.2">
      <c r="D20" s="53" t="s">
        <v>65</v>
      </c>
      <c r="G20" s="53" t="s">
        <v>65</v>
      </c>
      <c r="I20" s="36"/>
    </row>
    <row r="22" spans="4:9" x14ac:dyDescent="0.25">
      <c r="D22" s="53" t="s">
        <v>66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2" sqref="A22"/>
    </sheetView>
  </sheetViews>
  <sheetFormatPr defaultColWidth="8.85546875" defaultRowHeight="15" x14ac:dyDescent="0.25"/>
  <cols>
    <col min="1" max="1" width="9.140625" customWidth="1"/>
    <col min="6" max="6" width="19.140625" bestFit="1" customWidth="1"/>
    <col min="7" max="7" width="12" bestFit="1" customWidth="1"/>
    <col min="11" max="12" width="12" bestFit="1" customWidth="1"/>
  </cols>
  <sheetData>
    <row r="1" spans="1:12" x14ac:dyDescent="0.2">
      <c r="A1" s="29"/>
      <c r="C1" s="25" t="s">
        <v>5</v>
      </c>
      <c r="F1" t="s">
        <v>6</v>
      </c>
    </row>
    <row r="2" spans="1:12" x14ac:dyDescent="0.2">
      <c r="A2" s="26">
        <v>37.54</v>
      </c>
      <c r="B2" s="18">
        <v>40.17</v>
      </c>
      <c r="C2" s="19">
        <v>39.04</v>
      </c>
      <c r="D2" s="20"/>
    </row>
    <row r="3" spans="1:12" ht="15.95" thickBot="1" x14ac:dyDescent="0.25">
      <c r="A3" s="27">
        <v>37.01</v>
      </c>
      <c r="B3" s="21">
        <v>40.799999999999997</v>
      </c>
      <c r="C3" s="22">
        <v>39.21</v>
      </c>
      <c r="D3" s="20"/>
      <c r="F3" t="s">
        <v>7</v>
      </c>
    </row>
    <row r="4" spans="1:12" x14ac:dyDescent="0.2">
      <c r="A4" s="27">
        <v>36.71</v>
      </c>
      <c r="B4" s="21">
        <v>39.76</v>
      </c>
      <c r="C4" s="22">
        <v>39.049999999999997</v>
      </c>
      <c r="D4" s="20"/>
      <c r="F4" s="15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</row>
    <row r="5" spans="1:12" x14ac:dyDescent="0.2">
      <c r="A5" s="27">
        <v>37.03</v>
      </c>
      <c r="B5" s="21">
        <v>39.700000000000003</v>
      </c>
      <c r="C5" s="22">
        <v>38.24</v>
      </c>
      <c r="D5" s="20"/>
      <c r="F5" s="16" t="s">
        <v>15</v>
      </c>
      <c r="G5" s="16">
        <v>38.800882499999979</v>
      </c>
      <c r="H5" s="16">
        <v>2</v>
      </c>
      <c r="I5" s="16">
        <v>19.400441249999989</v>
      </c>
      <c r="J5" s="16">
        <v>66.02104593544864</v>
      </c>
      <c r="K5" s="16">
        <v>4.0086463625843902E-11</v>
      </c>
      <c r="L5" s="16">
        <v>3.3541308285291991</v>
      </c>
    </row>
    <row r="6" spans="1:12" x14ac:dyDescent="0.2">
      <c r="A6" s="27">
        <v>37.32</v>
      </c>
      <c r="B6" s="21">
        <v>40.79</v>
      </c>
      <c r="C6" s="22">
        <v>38.53</v>
      </c>
      <c r="D6" s="20"/>
      <c r="F6" s="16" t="s">
        <v>16</v>
      </c>
      <c r="G6" s="16">
        <v>7.9340141666666586</v>
      </c>
      <c r="H6" s="16">
        <v>27</v>
      </c>
      <c r="I6" s="16">
        <v>0.29385237654320956</v>
      </c>
      <c r="J6" s="16"/>
      <c r="K6" s="16"/>
      <c r="L6" s="16"/>
    </row>
    <row r="7" spans="1:12" x14ac:dyDescent="0.2">
      <c r="A7" s="27">
        <v>37.01</v>
      </c>
      <c r="B7" s="21">
        <v>40.44</v>
      </c>
      <c r="C7" s="22">
        <v>38.71</v>
      </c>
      <c r="D7" s="20"/>
      <c r="F7" s="16"/>
      <c r="G7" s="16"/>
      <c r="H7" s="16"/>
      <c r="I7" s="16"/>
      <c r="J7" s="16"/>
      <c r="K7" s="16"/>
      <c r="L7" s="16"/>
    </row>
    <row r="8" spans="1:12" ht="15.95" thickBot="1" x14ac:dyDescent="0.25">
      <c r="A8" s="27">
        <v>37.03</v>
      </c>
      <c r="B8" s="21">
        <v>39.79</v>
      </c>
      <c r="C8" s="22">
        <v>38.89</v>
      </c>
      <c r="D8" s="20"/>
      <c r="F8" s="17" t="s">
        <v>17</v>
      </c>
      <c r="G8" s="17">
        <v>46.734896666666636</v>
      </c>
      <c r="H8" s="17">
        <v>29</v>
      </c>
      <c r="I8" s="17"/>
      <c r="J8" s="17"/>
      <c r="K8" s="17"/>
      <c r="L8" s="17"/>
    </row>
    <row r="9" spans="1:12" x14ac:dyDescent="0.2">
      <c r="A9" s="27">
        <v>37.700000000000003</v>
      </c>
      <c r="B9" s="21">
        <v>39.380000000000003</v>
      </c>
      <c r="C9" s="22">
        <v>38.659999999999997</v>
      </c>
      <c r="D9" s="20"/>
    </row>
    <row r="10" spans="1:12" x14ac:dyDescent="0.2">
      <c r="A10" s="27">
        <v>37.36</v>
      </c>
      <c r="B10" s="21"/>
      <c r="C10" s="22">
        <v>38.51</v>
      </c>
      <c r="D10" s="20"/>
    </row>
    <row r="11" spans="1:12" x14ac:dyDescent="0.2">
      <c r="A11" s="27">
        <v>36.75</v>
      </c>
      <c r="B11" s="21"/>
      <c r="C11" s="22">
        <v>40.08</v>
      </c>
      <c r="D11" s="20"/>
    </row>
    <row r="12" spans="1:12" x14ac:dyDescent="0.2">
      <c r="A12" s="27">
        <v>37.450000000000003</v>
      </c>
      <c r="B12" s="21"/>
      <c r="C12" s="22"/>
      <c r="D12" s="20"/>
    </row>
    <row r="13" spans="1:12" x14ac:dyDescent="0.2">
      <c r="A13" s="28">
        <v>38.850003246410957</v>
      </c>
      <c r="B13" s="23"/>
      <c r="C13" s="24"/>
      <c r="D13" s="20"/>
    </row>
    <row r="14" spans="1:12" x14ac:dyDescent="0.2">
      <c r="A14" s="20">
        <f>11*_xlfn.STDEV.S(A2:A13)^2</f>
        <v>3.6090766439793383</v>
      </c>
      <c r="B14" s="20">
        <f>7*_xlfn.STDEV.S(B2:B9)^2</f>
        <v>1.9765874999999893</v>
      </c>
      <c r="C14" s="20">
        <f>9*_xlfn.STDEV.S(C2:C11)^2</f>
        <v>2.3483599999999951</v>
      </c>
      <c r="D14" s="20" t="s">
        <v>20</v>
      </c>
    </row>
    <row r="15" spans="1:12" x14ac:dyDescent="0.2">
      <c r="A15" s="20">
        <f>A14+B14+C14-G6</f>
        <v>9.9773126640556598E-6</v>
      </c>
      <c r="B15" s="20"/>
      <c r="C15" s="20"/>
      <c r="D15" s="20" t="s">
        <v>26</v>
      </c>
    </row>
    <row r="17" spans="1:1" x14ac:dyDescent="0.2">
      <c r="A17" s="2" t="s">
        <v>25</v>
      </c>
    </row>
    <row r="18" spans="1:1" x14ac:dyDescent="0.2">
      <c r="A18" t="s">
        <v>19</v>
      </c>
    </row>
    <row r="19" spans="1:1" x14ac:dyDescent="0.2">
      <c r="A19" t="s">
        <v>37</v>
      </c>
    </row>
    <row r="20" spans="1:1" x14ac:dyDescent="0.2">
      <c r="A20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5" sqref="B15"/>
    </sheetView>
  </sheetViews>
  <sheetFormatPr defaultColWidth="8.85546875" defaultRowHeight="15" x14ac:dyDescent="0.25"/>
  <sheetData>
    <row r="1" spans="1:4" x14ac:dyDescent="0.2">
      <c r="B1" s="2" t="s">
        <v>27</v>
      </c>
    </row>
    <row r="2" spans="1:4" x14ac:dyDescent="0.2">
      <c r="B2" s="1" t="s">
        <v>28</v>
      </c>
      <c r="C2" s="1" t="s">
        <v>29</v>
      </c>
      <c r="D2" s="1" t="s">
        <v>30</v>
      </c>
    </row>
    <row r="3" spans="1:4" x14ac:dyDescent="0.2">
      <c r="A3" s="1" t="s">
        <v>1</v>
      </c>
      <c r="B3" s="3">
        <v>20</v>
      </c>
      <c r="C3" s="7">
        <v>20</v>
      </c>
      <c r="D3" s="4">
        <v>20</v>
      </c>
    </row>
    <row r="4" spans="1:4" x14ac:dyDescent="0.2">
      <c r="A4" s="1" t="s">
        <v>2</v>
      </c>
      <c r="B4" s="8">
        <v>4.8</v>
      </c>
      <c r="C4" s="9">
        <v>9.85</v>
      </c>
      <c r="D4" s="10">
        <v>6.1</v>
      </c>
    </row>
    <row r="5" spans="1:4" x14ac:dyDescent="0.2">
      <c r="A5" s="1" t="s">
        <v>31</v>
      </c>
      <c r="B5" s="5">
        <v>2.1379999999999999</v>
      </c>
      <c r="C5" s="11">
        <v>1.9850000000000001</v>
      </c>
      <c r="D5" s="6">
        <v>1.865</v>
      </c>
    </row>
    <row r="8" spans="1:4" x14ac:dyDescent="0.2">
      <c r="A8" s="31" t="s">
        <v>32</v>
      </c>
      <c r="C8">
        <f>(B5^2+C5^2+D5^2)/3</f>
        <v>3.9964980000000003</v>
      </c>
    </row>
    <row r="9" spans="1:4" x14ac:dyDescent="0.2">
      <c r="D9" t="s">
        <v>36</v>
      </c>
    </row>
    <row r="10" spans="1:4" x14ac:dyDescent="0.2">
      <c r="A10" t="s">
        <v>35</v>
      </c>
      <c r="C10">
        <f>C4-B4</f>
        <v>5.05</v>
      </c>
      <c r="D10" t="b">
        <f>C10&gt;C13</f>
        <v>1</v>
      </c>
    </row>
    <row r="11" spans="1:4" x14ac:dyDescent="0.2">
      <c r="A11" t="s">
        <v>34</v>
      </c>
      <c r="C11">
        <f>D4-B4</f>
        <v>1.2999999999999998</v>
      </c>
      <c r="D11" t="b">
        <f>C11&gt;C13</f>
        <v>0</v>
      </c>
    </row>
    <row r="12" spans="1:4" x14ac:dyDescent="0.2">
      <c r="A12" t="s">
        <v>33</v>
      </c>
      <c r="C12">
        <f>C4-D4</f>
        <v>3.75</v>
      </c>
      <c r="D12" t="b">
        <f>C12&gt;C13</f>
        <v>1</v>
      </c>
    </row>
    <row r="13" spans="1:4" x14ac:dyDescent="0.2">
      <c r="A13" t="s">
        <v>38</v>
      </c>
      <c r="C13">
        <f>_xlfn.T.INV(1-0.05/6,57)*SQRT(C8/B3*2)</f>
        <v>1.5593867668617645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5" workbookViewId="0">
      <selection activeCell="J22" sqref="J22"/>
    </sheetView>
  </sheetViews>
  <sheetFormatPr defaultColWidth="8.85546875" defaultRowHeight="15" x14ac:dyDescent="0.25"/>
  <cols>
    <col min="1" max="1" width="7.28515625" customWidth="1"/>
    <col min="2" max="2" width="17.140625" customWidth="1"/>
    <col min="8" max="8" width="13.7109375" bestFit="1" customWidth="1"/>
    <col min="9" max="9" width="14.140625" bestFit="1" customWidth="1"/>
    <col min="10" max="10" width="13.42578125" bestFit="1" customWidth="1"/>
  </cols>
  <sheetData>
    <row r="1" spans="1:12" x14ac:dyDescent="0.2">
      <c r="A1" t="s">
        <v>39</v>
      </c>
    </row>
    <row r="3" spans="1:12" x14ac:dyDescent="0.2">
      <c r="C3" s="2" t="s">
        <v>40</v>
      </c>
      <c r="I3" s="1" t="s">
        <v>52</v>
      </c>
      <c r="J3" s="1" t="s">
        <v>51</v>
      </c>
    </row>
    <row r="4" spans="1:12" x14ac:dyDescent="0.2">
      <c r="D4" s="1" t="s">
        <v>41</v>
      </c>
      <c r="E4" s="1" t="s">
        <v>42</v>
      </c>
      <c r="H4" s="1" t="s">
        <v>50</v>
      </c>
      <c r="I4">
        <f>AVERAGE(D5:D12)</f>
        <v>120.5</v>
      </c>
      <c r="J4">
        <f>AVERAGE(E5:E12)</f>
        <v>102.5</v>
      </c>
    </row>
    <row r="5" spans="1:12" x14ac:dyDescent="0.2">
      <c r="C5" s="1" t="s">
        <v>41</v>
      </c>
      <c r="D5" s="32">
        <v>136</v>
      </c>
      <c r="E5" s="32">
        <v>94</v>
      </c>
      <c r="H5" s="1" t="s">
        <v>49</v>
      </c>
      <c r="I5">
        <f>AVERAGE(D13:D20)</f>
        <v>107.5</v>
      </c>
      <c r="J5">
        <f>AVERAGE(E13:E20)</f>
        <v>90.25</v>
      </c>
    </row>
    <row r="6" spans="1:12" x14ac:dyDescent="0.2">
      <c r="D6" s="33">
        <v>99</v>
      </c>
      <c r="E6" s="33">
        <v>103</v>
      </c>
    </row>
    <row r="7" spans="1:12" x14ac:dyDescent="0.2">
      <c r="D7" s="33">
        <v>121</v>
      </c>
      <c r="E7" s="33">
        <v>99</v>
      </c>
    </row>
    <row r="8" spans="1:12" x14ac:dyDescent="0.2">
      <c r="A8" s="2" t="s">
        <v>43</v>
      </c>
      <c r="D8" s="33">
        <v>133</v>
      </c>
      <c r="E8" s="33">
        <v>125</v>
      </c>
    </row>
    <row r="9" spans="1:12" x14ac:dyDescent="0.2">
      <c r="A9" s="2" t="s">
        <v>44</v>
      </c>
      <c r="D9" s="33">
        <v>125</v>
      </c>
      <c r="E9" s="33">
        <v>111</v>
      </c>
    </row>
    <row r="10" spans="1:12" x14ac:dyDescent="0.2">
      <c r="D10" s="33">
        <v>131</v>
      </c>
      <c r="E10" s="33">
        <v>93</v>
      </c>
      <c r="H10" s="30"/>
      <c r="I10" s="30"/>
      <c r="J10" s="30"/>
      <c r="K10" s="30"/>
      <c r="L10" s="30"/>
    </row>
    <row r="11" spans="1:12" x14ac:dyDescent="0.2">
      <c r="D11" s="33">
        <v>103</v>
      </c>
      <c r="E11" s="33">
        <v>101</v>
      </c>
      <c r="H11" s="16"/>
      <c r="I11" s="16"/>
      <c r="J11" s="16"/>
      <c r="K11" s="16"/>
      <c r="L11" s="16"/>
    </row>
    <row r="12" spans="1:12" x14ac:dyDescent="0.2">
      <c r="D12" s="34">
        <v>116</v>
      </c>
      <c r="E12" s="34">
        <v>94</v>
      </c>
      <c r="H12" s="16"/>
      <c r="I12" s="16"/>
      <c r="J12" s="16"/>
      <c r="K12" s="16"/>
      <c r="L12" s="16"/>
    </row>
    <row r="13" spans="1:12" x14ac:dyDescent="0.2">
      <c r="C13" s="1" t="s">
        <v>42</v>
      </c>
      <c r="D13" s="32">
        <v>98</v>
      </c>
      <c r="E13" s="32">
        <v>92</v>
      </c>
      <c r="G13" s="1"/>
      <c r="H13" s="16"/>
      <c r="I13" s="16"/>
      <c r="J13" s="16"/>
      <c r="K13" s="16"/>
      <c r="L13" s="16"/>
    </row>
    <row r="14" spans="1:12" x14ac:dyDescent="0.2">
      <c r="D14" s="33">
        <v>99</v>
      </c>
      <c r="E14" s="33">
        <v>91</v>
      </c>
      <c r="H14" s="16"/>
      <c r="I14" s="16"/>
      <c r="J14" s="16"/>
      <c r="K14" s="16"/>
      <c r="L14" s="16"/>
    </row>
    <row r="15" spans="1:12" x14ac:dyDescent="0.2">
      <c r="D15" s="33">
        <v>91</v>
      </c>
      <c r="E15" s="33">
        <v>98</v>
      </c>
      <c r="H15" s="16"/>
      <c r="I15" s="16"/>
      <c r="J15" s="16"/>
      <c r="K15" s="16"/>
      <c r="L15" s="16"/>
    </row>
    <row r="16" spans="1:12" x14ac:dyDescent="0.2">
      <c r="D16" s="33">
        <v>124</v>
      </c>
      <c r="E16" s="33">
        <v>83</v>
      </c>
      <c r="H16" s="16"/>
      <c r="I16" s="16"/>
      <c r="J16" s="16"/>
      <c r="K16" s="16"/>
      <c r="L16" s="16"/>
    </row>
    <row r="17" spans="2:15" x14ac:dyDescent="0.2">
      <c r="D17" s="33">
        <v>100</v>
      </c>
      <c r="E17" s="33">
        <v>99</v>
      </c>
    </row>
    <row r="18" spans="2:15" x14ac:dyDescent="0.2">
      <c r="D18" s="33">
        <v>116</v>
      </c>
      <c r="E18" s="33">
        <v>68</v>
      </c>
    </row>
    <row r="19" spans="2:15" x14ac:dyDescent="0.2">
      <c r="D19" s="33">
        <v>113</v>
      </c>
      <c r="E19" s="33">
        <v>76</v>
      </c>
      <c r="M19" s="30"/>
      <c r="N19" s="30"/>
      <c r="O19" s="9"/>
    </row>
    <row r="20" spans="2:15" x14ac:dyDescent="0.2">
      <c r="D20" s="34">
        <v>119</v>
      </c>
      <c r="E20" s="34">
        <v>115</v>
      </c>
      <c r="M20" s="16"/>
      <c r="N20" s="16"/>
      <c r="O20" s="9"/>
    </row>
    <row r="21" spans="2:15" x14ac:dyDescent="0.2">
      <c r="M21" s="16"/>
      <c r="N21" s="16"/>
      <c r="O21" s="9"/>
    </row>
    <row r="22" spans="2:15" x14ac:dyDescent="0.2">
      <c r="M22" s="16"/>
      <c r="N22" s="16"/>
      <c r="O22" s="9"/>
    </row>
    <row r="23" spans="2:15" ht="15.95" thickBot="1" x14ac:dyDescent="0.25">
      <c r="B23" t="s">
        <v>7</v>
      </c>
      <c r="M23" s="16"/>
      <c r="N23" s="16"/>
      <c r="O23" s="9"/>
    </row>
    <row r="24" spans="2:15" x14ac:dyDescent="0.2">
      <c r="B24" s="15" t="s">
        <v>8</v>
      </c>
      <c r="C24" s="15" t="s">
        <v>9</v>
      </c>
      <c r="D24" s="15" t="s">
        <v>10</v>
      </c>
      <c r="E24" s="15" t="s">
        <v>11</v>
      </c>
      <c r="F24" s="15" t="s">
        <v>12</v>
      </c>
      <c r="G24" s="15" t="s">
        <v>13</v>
      </c>
      <c r="H24" s="15" t="s">
        <v>14</v>
      </c>
      <c r="M24" s="16"/>
      <c r="N24" s="16"/>
      <c r="O24" s="9"/>
    </row>
    <row r="25" spans="2:15" x14ac:dyDescent="0.2">
      <c r="B25" s="16" t="s">
        <v>48</v>
      </c>
      <c r="C25" s="16">
        <v>1275.125</v>
      </c>
      <c r="D25" s="16">
        <v>1</v>
      </c>
      <c r="E25" s="16">
        <v>1275.125</v>
      </c>
      <c r="F25" s="16">
        <v>7.6856097298460879</v>
      </c>
      <c r="G25" s="35">
        <v>9.7857839726451113E-3</v>
      </c>
      <c r="H25" s="16">
        <v>4.195971818557763</v>
      </c>
      <c r="M25" s="16"/>
      <c r="N25" s="16"/>
      <c r="O25" s="9"/>
    </row>
    <row r="26" spans="2:15" x14ac:dyDescent="0.2">
      <c r="B26" s="16" t="s">
        <v>47</v>
      </c>
      <c r="C26" s="16">
        <v>2485.125</v>
      </c>
      <c r="D26" s="16">
        <v>1</v>
      </c>
      <c r="E26" s="16">
        <v>2485.125</v>
      </c>
      <c r="F26" s="16">
        <v>14.978689053923151</v>
      </c>
      <c r="G26" s="35">
        <v>5.9443613925738486E-4</v>
      </c>
      <c r="H26" s="16">
        <v>4.195971818557763</v>
      </c>
    </row>
    <row r="27" spans="2:15" x14ac:dyDescent="0.2">
      <c r="B27" s="16" t="s">
        <v>46</v>
      </c>
      <c r="C27" s="16">
        <v>1.125</v>
      </c>
      <c r="D27" s="16">
        <v>1</v>
      </c>
      <c r="E27" s="16">
        <v>1.125</v>
      </c>
      <c r="F27" s="16">
        <v>6.7807555699063611E-3</v>
      </c>
      <c r="G27" s="35">
        <v>0.93495794737219073</v>
      </c>
      <c r="H27" s="16">
        <v>4.195971818557763</v>
      </c>
    </row>
    <row r="28" spans="2:15" x14ac:dyDescent="0.2">
      <c r="B28" s="16" t="s">
        <v>45</v>
      </c>
      <c r="C28" s="16">
        <v>4645.5</v>
      </c>
      <c r="D28" s="16">
        <v>28</v>
      </c>
      <c r="E28" s="16">
        <v>165.91071428571428</v>
      </c>
      <c r="F28" s="16"/>
      <c r="G28" s="16"/>
      <c r="H28" s="16"/>
    </row>
    <row r="29" spans="2:15" x14ac:dyDescent="0.2">
      <c r="B29" s="16"/>
      <c r="C29" s="16"/>
      <c r="D29" s="16"/>
      <c r="E29" s="16"/>
      <c r="F29" s="16"/>
      <c r="G29" s="16"/>
      <c r="H29" s="16"/>
    </row>
    <row r="30" spans="2:15" ht="15.95" thickBot="1" x14ac:dyDescent="0.25">
      <c r="B30" s="17" t="s">
        <v>17</v>
      </c>
      <c r="C30" s="17">
        <v>8406.875</v>
      </c>
      <c r="D30" s="17">
        <v>31</v>
      </c>
      <c r="E30" s="17"/>
      <c r="F30" s="17"/>
      <c r="G30" s="17"/>
      <c r="H30" s="17"/>
    </row>
  </sheetData>
  <pageMargins left="0.7" right="0.7" top="0.75" bottom="0.75" header="0.3" footer="0.3"/>
  <ignoredErrors>
    <ignoredError sqref="I4:J5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 (vitamin)</vt:lpstr>
      <vt:lpstr>Q3 (salinity)</vt:lpstr>
      <vt:lpstr>Q4 (sugar)</vt:lpstr>
      <vt:lpstr>Q5 (IQ)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Sergey Kushnarev</cp:lastModifiedBy>
  <dcterms:created xsi:type="dcterms:W3CDTF">2015-04-16T17:02:35Z</dcterms:created>
  <dcterms:modified xsi:type="dcterms:W3CDTF">2018-04-24T02:57:13Z</dcterms:modified>
</cp:coreProperties>
</file>