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CountryData" sheetId="1" state="visible" r:id="rId1"/>
    <sheet xmlns:r="http://schemas.openxmlformats.org/officeDocument/2006/relationships" name="DemographicSummary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SegmentLibrary" sheetId="4" state="visible" r:id="rId4"/>
    <sheet xmlns:r="http://schemas.openxmlformats.org/officeDocument/2006/relationships" name="Projections" sheetId="5" state="visible" r:id="rId5"/>
    <sheet xmlns:r="http://schemas.openxmlformats.org/officeDocument/2006/relationships" name="Scenarios" sheetId="6" state="visible" r:id="rId6"/>
    <sheet xmlns:r="http://schemas.openxmlformats.org/officeDocument/2006/relationships" name="Dashboard" sheetId="7" state="visible" r:id="rId7"/>
    <sheet xmlns:r="http://schemas.openxmlformats.org/officeDocument/2006/relationships" name="Charts" sheetId="8" state="visible" r:id="rId8"/>
    <sheet xmlns:r="http://schemas.openxmlformats.org/officeDocument/2006/relationships" name="YearlyView" sheetId="9" state="visible" r:id="rId9"/>
    <sheet xmlns:r="http://schemas.openxmlformats.org/officeDocument/2006/relationships" name="ExportData" sheetId="10" state="visible" r:id="rId10"/>
    <sheet xmlns:r="http://schemas.openxmlformats.org/officeDocument/2006/relationships" name="Documentation" sheetId="11" state="visible" r:id="rId11"/>
    <sheet xmlns:r="http://schemas.openxmlformats.org/officeDocument/2006/relationships" name="Australia_Demographics" sheetId="12" state="visible" r:id="rId12"/>
    <sheet xmlns:r="http://schemas.openxmlformats.org/officeDocument/2006/relationships" name="India_Demographics" sheetId="13" state="visible" r:id="rId13"/>
    <sheet xmlns:r="http://schemas.openxmlformats.org/officeDocument/2006/relationships" name="Indonesia_Demographics" sheetId="14" state="visible" r:id="rId14"/>
    <sheet xmlns:r="http://schemas.openxmlformats.org/officeDocument/2006/relationships" name="Japan_Demographics" sheetId="15" state="visible" r:id="rId15"/>
    <sheet xmlns:r="http://schemas.openxmlformats.org/officeDocument/2006/relationships" name="Philippines_Demographics" sheetId="16" state="visible" r:id="rId16"/>
    <sheet xmlns:r="http://schemas.openxmlformats.org/officeDocument/2006/relationships" name="Singapore_Demographics" sheetId="17" state="visible" r:id="rId17"/>
    <sheet xmlns:r="http://schemas.openxmlformats.org/officeDocument/2006/relationships" name="South Korea_Demographics" sheetId="18" state="visible" r:id="rId18"/>
    <sheet xmlns:r="http://schemas.openxmlformats.org/officeDocument/2006/relationships" name="Thailand_Demographic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11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sz val="12"/>
    </font>
    <font>
      <b val="1"/>
    </font>
    <font>
      <b val="1"/>
      <sz val="14"/>
    </font>
    <font>
      <b val="1"/>
      <color rgb="00667EEA"/>
      <sz val="18"/>
    </font>
    <font/>
    <font>
      <b val="1"/>
      <color rgb="00667EEA"/>
      <sz val="12"/>
    </font>
    <font>
      <b val="1"/>
      <color rgb="00FFFFFF"/>
      <sz val="14"/>
    </font>
    <font>
      <i val="1"/>
    </font>
  </fonts>
  <fills count="7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E6E6FA"/>
        <bgColor rgb="00E6E6FA"/>
      </patternFill>
    </fill>
    <fill>
      <patternFill patternType="solid">
        <fgColor rgb="00366092"/>
        <bgColor rgb="00366092"/>
      </patternFill>
    </fill>
    <fill>
      <patternFill patternType="solid">
        <fgColor rgb="00E6E6E6"/>
        <bgColor rgb="00E6E6E6"/>
      </patternFill>
    </fill>
    <fill>
      <patternFill patternType="solid">
        <fgColor rgb="004472C4"/>
        <bgColor rgb="004472C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4">
    <xf numFmtId="0" fontId="0" fillId="0" borderId="0"/>
    <xf numFmtId="0" fontId="1" fillId="2" borderId="6" applyAlignment="1">
      <alignment horizontal="center"/>
    </xf>
    <xf numFmtId="3" fontId="7" fillId="0" borderId="6"/>
    <xf numFmtId="165" fontId="7" fillId="0" borderId="6"/>
  </cellStyleXfs>
  <cellXfs count="29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3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1" fillId="2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0" fontId="4" fillId="3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8" fillId="0" borderId="0" pivotButton="0" quotePrefix="0" xfId="0"/>
    <xf numFmtId="0" fontId="1" fillId="4" borderId="0" pivotButton="0" quotePrefix="0" xfId="0"/>
    <xf numFmtId="0" fontId="1" fillId="4" borderId="0" applyAlignment="1" pivotButton="0" quotePrefix="0" xfId="0">
      <alignment horizontal="center"/>
    </xf>
    <xf numFmtId="0" fontId="9" fillId="6" borderId="0" pivotButton="0" quotePrefix="0" xfId="0"/>
    <xf numFmtId="0" fontId="10" fillId="0" borderId="0" pivotButton="0" quotePrefix="0" xfId="0"/>
    <xf numFmtId="0" fontId="4" fillId="5" borderId="0" pivotButton="0" quotePrefix="0" xfId="0"/>
  </cellXfs>
  <cellStyles count="4">
    <cellStyle name="Normal" xfId="0" builtinId="0" hidden="0"/>
    <cellStyle name="header" xfId="1" hidden="0"/>
    <cellStyle name="currency" xfId="2" hidden="0"/>
    <cellStyle name="percentag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Projections</a:t>
            </a:r>
          </a:p>
        </rich>
      </tx>
    </title>
    <plotArea>
      <lineChart>
        <grouping val="standard"/>
        <ser>
          <idx val="0"/>
          <order val="0"/>
          <tx>
            <strRef>
              <f>'Charts'!D1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'Charts'!$B$2:$B$13</f>
            </numRef>
          </cat>
          <val>
            <numRef>
              <f>'Charts'!$D$2:$D$13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Projections by Period</a:t>
            </a:r>
          </a:p>
        </rich>
      </tx>
    </title>
    <plotArea>
      <lineChart>
        <grouping val="standard"/>
        <ser>
          <idx val="0"/>
          <order val="0"/>
          <tx>
            <strRef>
              <f>'Charts'!A1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'Charts'!$A$2:$A$13</f>
            </numRef>
          </cat>
          <val>
            <numRef>
              <f>'Charts'!$A$2:$A$13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(Local Currency)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Transaction Volume by Period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'Charts'!A15</f>
            </strRef>
          </tx>
          <spPr>
            <a:ln xmlns:a="http://schemas.openxmlformats.org/drawingml/2006/main">
              <a:prstDash val="solid"/>
            </a:ln>
          </spPr>
          <cat>
            <numRef>
              <f>'Charts'!$B$16:$B$27</f>
            </numRef>
          </cat>
          <val>
            <numRef>
              <f>'Charts'!$A$16:$A$27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Transaction Volume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0</row>
      <rowOff>0</rowOff>
    </from>
    <ext cx="540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3</col>
      <colOff>0</colOff>
      <row>19</row>
      <rowOff>0</rowOff>
    </from>
    <ext cx="540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4" customWidth="1" min="4" max="4"/>
    <col width="12" customWidth="1" min="5" max="5"/>
  </cols>
  <sheetData>
    <row r="1">
      <c r="A1" s="1" t="inlineStr">
        <is>
          <t>CountryCode</t>
        </is>
      </c>
      <c r="B1" s="1" t="inlineStr">
        <is>
          <t>CountryName</t>
        </is>
      </c>
      <c r="C1" s="1" t="inlineStr">
        <is>
          <t>CurrencySymbol</t>
        </is>
      </c>
      <c r="D1" s="1" t="inlineStr">
        <is>
          <t>ExchangeRate</t>
        </is>
      </c>
      <c r="E1" s="1" t="inlineStr">
        <is>
          <t>Population</t>
        </is>
      </c>
    </row>
    <row r="2">
      <c r="A2" s="2" t="inlineStr">
        <is>
          <t>india</t>
        </is>
      </c>
      <c r="B2" s="2" t="inlineStr">
        <is>
          <t>India</t>
        </is>
      </c>
      <c r="C2" s="2" t="inlineStr">
        <is>
          <t>₹</t>
        </is>
      </c>
      <c r="D2" s="2" t="n">
        <v>83.5</v>
      </c>
      <c r="E2" s="2" t="n">
        <v>1417.2</v>
      </c>
    </row>
    <row r="3">
      <c r="A3" s="2" t="inlineStr">
        <is>
          <t>singapore</t>
        </is>
      </c>
      <c r="B3" s="2" t="inlineStr">
        <is>
          <t>Singapore</t>
        </is>
      </c>
      <c r="C3" s="2" t="inlineStr">
        <is>
          <t>S$</t>
        </is>
      </c>
      <c r="D3" s="2" t="n">
        <v>1.35</v>
      </c>
      <c r="E3" s="2" t="n">
        <v>5.9</v>
      </c>
    </row>
    <row r="4">
      <c r="A4" s="2" t="inlineStr">
        <is>
          <t>australia</t>
        </is>
      </c>
      <c r="B4" s="2" t="inlineStr">
        <is>
          <t>Australia</t>
        </is>
      </c>
      <c r="C4" s="2" t="inlineStr">
        <is>
          <t>A$</t>
        </is>
      </c>
      <c r="D4" s="2" t="n">
        <v>1.52</v>
      </c>
      <c r="E4" s="2" t="n">
        <v>26</v>
      </c>
    </row>
    <row r="5">
      <c r="A5" s="2" t="inlineStr">
        <is>
          <t>japan</t>
        </is>
      </c>
      <c r="B5" s="2" t="inlineStr">
        <is>
          <t>Japan</t>
        </is>
      </c>
      <c r="C5" s="2" t="inlineStr">
        <is>
          <t>¥</t>
        </is>
      </c>
      <c r="D5" s="2" t="n">
        <v>149</v>
      </c>
      <c r="E5" s="2" t="n">
        <v>125</v>
      </c>
    </row>
    <row r="6">
      <c r="A6" s="2" t="inlineStr">
        <is>
          <t>south_korea</t>
        </is>
      </c>
      <c r="B6" s="2" t="inlineStr">
        <is>
          <t>South Korea</t>
        </is>
      </c>
      <c r="C6" s="2" t="inlineStr">
        <is>
          <t>₩</t>
        </is>
      </c>
      <c r="D6" s="2" t="n">
        <v>1320</v>
      </c>
      <c r="E6" s="2" t="n">
        <v>51.8</v>
      </c>
    </row>
    <row r="7">
      <c r="A7" s="2" t="inlineStr">
        <is>
          <t>thailand</t>
        </is>
      </c>
      <c r="B7" s="2" t="inlineStr">
        <is>
          <t>Thailand</t>
        </is>
      </c>
      <c r="C7" s="2" t="inlineStr">
        <is>
          <t>฿</t>
        </is>
      </c>
      <c r="D7" s="2" t="n">
        <v>35.8</v>
      </c>
      <c r="E7" s="2" t="n">
        <v>70</v>
      </c>
    </row>
    <row r="8">
      <c r="A8" s="2" t="inlineStr">
        <is>
          <t>indonesia</t>
        </is>
      </c>
      <c r="B8" s="2" t="inlineStr">
        <is>
          <t>Indonesia</t>
        </is>
      </c>
      <c r="C8" s="2" t="inlineStr">
        <is>
          <t>Rp</t>
        </is>
      </c>
      <c r="D8" s="2" t="n">
        <v>15750</v>
      </c>
      <c r="E8" s="2" t="n">
        <v>275.5</v>
      </c>
    </row>
    <row r="9">
      <c r="A9" s="2" t="inlineStr">
        <is>
          <t>philippines</t>
        </is>
      </c>
      <c r="B9" s="2" t="inlineStr">
        <is>
          <t>Philippines</t>
        </is>
      </c>
      <c r="C9" s="2" t="inlineStr">
        <is>
          <t>₱</t>
        </is>
      </c>
      <c r="D9" s="2" t="n">
        <v>56.2</v>
      </c>
      <c r="E9" s="2" t="n">
        <v>113.9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0" customWidth="1" min="3" max="3"/>
    <col width="19" customWidth="1" min="4" max="4"/>
    <col width="25" customWidth="1" min="5" max="5"/>
    <col width="24" customWidth="1" min="6" max="6"/>
    <col width="22" customWidth="1" min="7" max="7"/>
  </cols>
  <sheetData>
    <row r="1">
      <c r="A1" s="25" t="inlineStr">
        <is>
          <t>Country</t>
        </is>
      </c>
      <c r="B1" s="25" t="inlineStr">
        <is>
          <t>Total Population (M)</t>
        </is>
      </c>
      <c r="C1" s="25" t="inlineStr">
        <is>
          <t>Segments</t>
        </is>
      </c>
      <c r="D1" s="25" t="inlineStr">
        <is>
          <t>Avg Auth Rate (%)</t>
        </is>
      </c>
      <c r="E1" s="25" t="inlineStr">
        <is>
          <t>Avg Digital Adoption (%)</t>
        </is>
      </c>
      <c r="F1" s="25" t="inlineStr">
        <is>
          <t>High Economic Tier (%)</t>
        </is>
      </c>
      <c r="G1" s="25" t="inlineStr">
        <is>
          <t>Urban Population (%)</t>
        </is>
      </c>
    </row>
    <row r="2">
      <c r="A2" t="inlineStr">
        <is>
          <t>Australia</t>
        </is>
      </c>
      <c r="B2" t="n">
        <v>34.5</v>
      </c>
      <c r="C2" t="n">
        <v>14</v>
      </c>
      <c r="D2" t="n">
        <v>75.09999999999999</v>
      </c>
      <c r="E2" t="n">
        <v>79.8</v>
      </c>
      <c r="F2" t="n">
        <v>57.1</v>
      </c>
      <c r="G2" t="n">
        <v>74.2</v>
      </c>
    </row>
    <row r="3">
      <c r="A3" t="inlineStr">
        <is>
          <t>India</t>
        </is>
      </c>
      <c r="B3" t="n">
        <v>1349</v>
      </c>
      <c r="C3" t="n">
        <v>28</v>
      </c>
      <c r="D3" t="n">
        <v>10.6</v>
      </c>
      <c r="E3" t="n">
        <v>54.2</v>
      </c>
      <c r="F3" t="n">
        <v>32.1</v>
      </c>
      <c r="G3" t="n">
        <v>34.2</v>
      </c>
    </row>
    <row r="4">
      <c r="A4" t="inlineStr">
        <is>
          <t>Indonesia</t>
        </is>
      </c>
      <c r="B4" t="n">
        <v>469.9</v>
      </c>
      <c r="C4" t="n">
        <v>18</v>
      </c>
      <c r="D4" t="n">
        <v>62.2</v>
      </c>
      <c r="E4" t="n">
        <v>68.3</v>
      </c>
      <c r="F4" t="n">
        <v>16.7</v>
      </c>
      <c r="G4" t="n">
        <v>58.7</v>
      </c>
    </row>
    <row r="5">
      <c r="A5" t="inlineStr">
        <is>
          <t>Japan</t>
        </is>
      </c>
      <c r="B5" t="n">
        <v>201.4</v>
      </c>
      <c r="C5" t="n">
        <v>15</v>
      </c>
      <c r="D5" t="n">
        <v>74.90000000000001</v>
      </c>
      <c r="E5" t="n">
        <v>79.5</v>
      </c>
      <c r="F5" t="n">
        <v>53.3</v>
      </c>
      <c r="G5" t="n">
        <v>78.5</v>
      </c>
    </row>
    <row r="6">
      <c r="A6" t="inlineStr">
        <is>
          <t>Philippines</t>
        </is>
      </c>
      <c r="B6" t="n">
        <v>164.8</v>
      </c>
      <c r="C6" t="n">
        <v>21</v>
      </c>
      <c r="D6" t="n">
        <v>62.9</v>
      </c>
      <c r="E6" t="n">
        <v>68.7</v>
      </c>
      <c r="F6" t="n">
        <v>14.3</v>
      </c>
      <c r="G6" t="n">
        <v>52.8</v>
      </c>
    </row>
    <row r="7">
      <c r="A7" t="inlineStr">
        <is>
          <t>Singapore</t>
        </is>
      </c>
      <c r="B7" t="n">
        <v>9.9</v>
      </c>
      <c r="C7" t="n">
        <v>12</v>
      </c>
      <c r="D7" t="n">
        <v>87.59999999999999</v>
      </c>
      <c r="E7" t="n">
        <v>91.40000000000001</v>
      </c>
      <c r="F7" t="n">
        <v>75</v>
      </c>
      <c r="G7" t="n">
        <v>100</v>
      </c>
    </row>
    <row r="8">
      <c r="A8" t="inlineStr">
        <is>
          <t>South Korea</t>
        </is>
      </c>
      <c r="B8" t="n">
        <v>60.4</v>
      </c>
      <c r="C8" t="n">
        <v>18</v>
      </c>
      <c r="D8" t="n">
        <v>83.09999999999999</v>
      </c>
      <c r="E8" t="n">
        <v>86.5</v>
      </c>
      <c r="F8" t="n">
        <v>38.9</v>
      </c>
      <c r="G8" t="n">
        <v>79.59999999999999</v>
      </c>
    </row>
    <row r="9">
      <c r="A9" t="inlineStr">
        <is>
          <t>Thailand</t>
        </is>
      </c>
      <c r="B9" t="n">
        <v>148.1</v>
      </c>
      <c r="C9" t="n">
        <v>14</v>
      </c>
      <c r="D9" t="n">
        <v>68.09999999999999</v>
      </c>
      <c r="E9" t="n">
        <v>74.40000000000001</v>
      </c>
      <c r="F9" t="n">
        <v>14.3</v>
      </c>
      <c r="G9" t="n">
        <v>58.9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Model Parameters</t>
        </is>
      </c>
    </row>
    <row r="3">
      <c r="A3" s="4" t="inlineStr">
        <is>
          <t>Base Parameters</t>
        </is>
      </c>
      <c r="B3" t="n">
        <v>12</v>
      </c>
    </row>
    <row r="4">
      <c r="A4" s="5" t="inlineStr">
        <is>
          <t>Start Revenue</t>
        </is>
      </c>
      <c r="B4" s="2" t="n">
        <v>0</v>
      </c>
    </row>
    <row r="5">
      <c r="A5" s="5" t="inlineStr">
        <is>
          <t>Growth Rate (%)</t>
        </is>
      </c>
      <c r="B5" s="2" t="n">
        <v>4</v>
      </c>
    </row>
    <row r="6">
      <c r="A6" s="5" t="inlineStr">
        <is>
          <t>Projection Months</t>
        </is>
      </c>
      <c r="B6" s="2" t="n">
        <v>12</v>
      </c>
    </row>
    <row r="7">
      <c r="A7" s="5" t="inlineStr">
        <is>
          <t>Cost Percentage (%)</t>
        </is>
      </c>
      <c r="B7" s="2" t="n">
        <v>35</v>
      </c>
    </row>
    <row r="8">
      <c r="A8" s="5" t="inlineStr">
        <is>
          <t>Operating Expenses</t>
        </is>
      </c>
      <c r="B8" s="2" t="n">
        <v>0</v>
      </c>
    </row>
    <row r="9">
      <c r="A9" s="5" t="inlineStr">
        <is>
          <t>Operating Expense Type</t>
        </is>
      </c>
      <c r="B9" s="2" t="inlineStr">
        <is>
          <t>fixed</t>
        </is>
      </c>
    </row>
    <row r="10">
      <c r="A10" s="5" t="inlineStr">
        <is>
          <t>Operating Expense Percentage (%)</t>
        </is>
      </c>
      <c r="B10" s="2" t="n">
        <v>15</v>
      </c>
    </row>
    <row r="12">
      <c r="A12" s="4" t="inlineStr">
        <is>
          <t>Seasonality Multipliers</t>
        </is>
      </c>
    </row>
    <row r="13">
      <c r="A13" s="1" t="inlineStr">
        <is>
          <t>Month</t>
        </is>
      </c>
      <c r="B13" s="1" t="inlineStr">
        <is>
          <t>None</t>
        </is>
      </c>
      <c r="C13" s="1" t="inlineStr">
        <is>
          <t>Retail</t>
        </is>
      </c>
      <c r="D13" s="1" t="inlineStr">
        <is>
          <t>Summer</t>
        </is>
      </c>
    </row>
    <row r="14">
      <c r="A14" s="2" t="n">
        <v>1</v>
      </c>
      <c r="B14" s="2" t="n">
        <v>1</v>
      </c>
      <c r="C14" s="2" t="n">
        <v>0.9</v>
      </c>
      <c r="D14" s="2" t="n">
        <v>0.8</v>
      </c>
    </row>
    <row r="15">
      <c r="A15" s="2" t="n">
        <v>2</v>
      </c>
      <c r="B15" s="2" t="n">
        <v>1</v>
      </c>
      <c r="C15" s="2" t="n">
        <v>0.85</v>
      </c>
      <c r="D15" s="2" t="n">
        <v>0.85</v>
      </c>
    </row>
    <row r="16">
      <c r="A16" s="2" t="n">
        <v>3</v>
      </c>
      <c r="B16" s="2" t="n">
        <v>1</v>
      </c>
      <c r="C16" s="2" t="n">
        <v>0.9</v>
      </c>
      <c r="D16" s="2" t="n">
        <v>0.9</v>
      </c>
    </row>
    <row r="17">
      <c r="A17" s="2" t="n">
        <v>4</v>
      </c>
      <c r="B17" s="2" t="n">
        <v>1</v>
      </c>
      <c r="C17" s="2" t="n">
        <v>0.95</v>
      </c>
      <c r="D17" s="2" t="n">
        <v>1</v>
      </c>
    </row>
    <row r="18">
      <c r="A18" s="2" t="n">
        <v>5</v>
      </c>
      <c r="B18" s="2" t="n">
        <v>1</v>
      </c>
      <c r="C18" s="2" t="n">
        <v>1</v>
      </c>
      <c r="D18" s="2" t="n">
        <v>1.1</v>
      </c>
    </row>
    <row r="19">
      <c r="A19" s="2" t="n">
        <v>6</v>
      </c>
      <c r="B19" s="2" t="n">
        <v>1</v>
      </c>
      <c r="C19" s="2" t="n">
        <v>1.05</v>
      </c>
      <c r="D19" s="2" t="n">
        <v>1.2</v>
      </c>
    </row>
    <row r="20">
      <c r="A20" s="2" t="n">
        <v>7</v>
      </c>
      <c r="B20" s="2" t="n">
        <v>1</v>
      </c>
      <c r="C20" s="2" t="n">
        <v>1.1</v>
      </c>
      <c r="D20" s="2" t="n">
        <v>1.3</v>
      </c>
    </row>
    <row r="21">
      <c r="A21" s="2" t="n">
        <v>8</v>
      </c>
      <c r="B21" s="2" t="n">
        <v>1</v>
      </c>
      <c r="C21" s="2" t="n">
        <v>1.05</v>
      </c>
      <c r="D21" s="2" t="n">
        <v>1.2</v>
      </c>
    </row>
    <row r="22">
      <c r="A22" s="2" t="n">
        <v>9</v>
      </c>
      <c r="B22" s="2" t="n">
        <v>1</v>
      </c>
      <c r="C22" s="2" t="n">
        <v>1</v>
      </c>
      <c r="D22" s="2" t="n">
        <v>1</v>
      </c>
    </row>
    <row r="23">
      <c r="A23" s="2" t="n">
        <v>10</v>
      </c>
      <c r="B23" s="2" t="n">
        <v>1</v>
      </c>
      <c r="C23" s="2" t="n">
        <v>1.1</v>
      </c>
      <c r="D23" s="2" t="n">
        <v>0.9</v>
      </c>
    </row>
    <row r="24">
      <c r="A24" s="2" t="n">
        <v>11</v>
      </c>
      <c r="B24" s="2" t="n">
        <v>1</v>
      </c>
      <c r="C24" s="2" t="n">
        <v>1.2</v>
      </c>
      <c r="D24" s="2" t="n">
        <v>0.85</v>
      </c>
    </row>
    <row r="25">
      <c r="A25" s="2" t="n">
        <v>12</v>
      </c>
      <c r="B25" s="2" t="n">
        <v>1</v>
      </c>
      <c r="C25" s="2" t="n">
        <v>1.3</v>
      </c>
      <c r="D25" s="2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6" customWidth="1" min="3" max="3"/>
    <col width="20" customWidth="1" min="4" max="4"/>
    <col width="21" customWidth="1" min="5" max="5"/>
    <col width="20" customWidth="1" min="6" max="6"/>
    <col width="15" customWidth="1" min="7" max="7"/>
    <col width="14" customWidth="1" min="8" max="8"/>
    <col width="50" customWidth="1" min="9" max="9"/>
  </cols>
  <sheetData>
    <row r="1">
      <c r="A1" s="1" t="inlineStr">
        <is>
          <t>Country</t>
        </is>
      </c>
      <c r="B1" s="1" t="inlineStr">
        <is>
          <t>SegmentName</t>
        </is>
      </c>
      <c r="C1" s="1" t="inlineStr">
        <is>
          <t>Category</t>
        </is>
      </c>
      <c r="D1" s="1" t="inlineStr">
        <is>
          <t>Market</t>
        </is>
      </c>
      <c r="E1" s="1" t="inlineStr">
        <is>
          <t>PricePerTransaction</t>
        </is>
      </c>
      <c r="F1" s="1" t="inlineStr">
        <is>
          <t>CostPerTransaction</t>
        </is>
      </c>
      <c r="G1" s="1" t="inlineStr">
        <is>
          <t>MonthlyVolume</t>
        </is>
      </c>
      <c r="H1" s="1" t="inlineStr">
        <is>
          <t>VolumeGrowth</t>
        </is>
      </c>
      <c r="I1" s="1" t="inlineStr">
        <is>
          <t>Description</t>
        </is>
      </c>
    </row>
    <row r="2">
      <c r="A2" t="inlineStr">
        <is>
          <t>india</t>
        </is>
      </c>
      <c r="B2" t="inlineStr">
        <is>
          <t>Basic Authentication</t>
        </is>
      </c>
      <c r="C2" t="inlineStr">
        <is>
          <t>authentication</t>
        </is>
      </c>
      <c r="D2" t="inlineStr">
        <is>
          <t>General</t>
        </is>
      </c>
      <c r="E2" t="n">
        <v>0.15</v>
      </c>
      <c r="F2" t="n">
        <v>0.05</v>
      </c>
      <c r="G2" t="n">
        <v>10000000</v>
      </c>
      <c r="H2" t="n">
        <v>8</v>
      </c>
      <c r="I2" t="inlineStr">
        <is>
          <t>Basic authentication service</t>
        </is>
      </c>
    </row>
    <row r="3">
      <c r="A3" t="inlineStr">
        <is>
          <t>india</t>
        </is>
      </c>
      <c r="B3" t="inlineStr">
        <is>
          <t>eKYC Premium</t>
        </is>
      </c>
      <c r="C3" t="inlineStr">
        <is>
          <t>kyc</t>
        </is>
      </c>
      <c r="D3" t="inlineStr">
        <is>
          <t>Financial</t>
        </is>
      </c>
      <c r="E3" t="n">
        <v>2.5</v>
      </c>
      <c r="F3" t="n">
        <v>0.75</v>
      </c>
      <c r="G3" t="n">
        <v>5000000</v>
      </c>
      <c r="H3" t="n">
        <v>12</v>
      </c>
      <c r="I3" t="inlineStr">
        <is>
          <t>Premium eKYC service</t>
        </is>
      </c>
    </row>
    <row r="4">
      <c r="A4" t="inlineStr">
        <is>
          <t>india</t>
        </is>
      </c>
      <c r="B4" t="inlineStr">
        <is>
          <t>Biometric Verification</t>
        </is>
      </c>
      <c r="C4" t="inlineStr">
        <is>
          <t>biometric</t>
        </is>
      </c>
      <c r="D4" t="inlineStr">
        <is>
          <t>Government</t>
        </is>
      </c>
      <c r="E4" t="n">
        <v>0.25</v>
      </c>
      <c r="F4" t="n">
        <v>0.08</v>
      </c>
      <c r="G4" t="n">
        <v>25000000</v>
      </c>
      <c r="H4" t="n">
        <v>5</v>
      </c>
      <c r="I4" t="inlineStr">
        <is>
          <t>Government biometric verification</t>
        </is>
      </c>
    </row>
    <row r="5">
      <c r="A5" t="inlineStr">
        <is>
          <t>india</t>
        </is>
      </c>
      <c r="B5" t="inlineStr">
        <is>
          <t>Mobile Authentication</t>
        </is>
      </c>
      <c r="C5" t="inlineStr">
        <is>
          <t>mobile</t>
        </is>
      </c>
      <c r="D5" t="inlineStr">
        <is>
          <t>Fintech</t>
        </is>
      </c>
      <c r="E5" t="n">
        <v>0.5</v>
      </c>
      <c r="F5" t="n">
        <v>0.15</v>
      </c>
      <c r="G5" t="n">
        <v>15000000</v>
      </c>
      <c r="H5" t="n">
        <v>15</v>
      </c>
      <c r="I5" t="inlineStr">
        <is>
          <t>Mobile app authentication</t>
        </is>
      </c>
    </row>
    <row r="6">
      <c r="A6" t="inlineStr">
        <is>
          <t>singapore</t>
        </is>
      </c>
      <c r="B6" t="inlineStr">
        <is>
          <t>Basic Authentication</t>
        </is>
      </c>
      <c r="C6" t="inlineStr">
        <is>
          <t>authentication</t>
        </is>
      </c>
      <c r="D6" t="inlineStr">
        <is>
          <t>General</t>
        </is>
      </c>
      <c r="E6" t="n">
        <v>0.002425149700598803</v>
      </c>
      <c r="F6" t="n">
        <v>0.0008083832335329342</v>
      </c>
      <c r="G6" t="n">
        <v>10000000</v>
      </c>
      <c r="H6" t="n">
        <v>8</v>
      </c>
      <c r="I6" t="inlineStr">
        <is>
          <t>Basic authentication service</t>
        </is>
      </c>
    </row>
    <row r="7">
      <c r="A7" t="inlineStr">
        <is>
          <t>singapore</t>
        </is>
      </c>
      <c r="B7" t="inlineStr">
        <is>
          <t>eKYC Premium</t>
        </is>
      </c>
      <c r="C7" t="inlineStr">
        <is>
          <t>kyc</t>
        </is>
      </c>
      <c r="D7" t="inlineStr">
        <is>
          <t>Financial</t>
        </is>
      </c>
      <c r="E7" t="n">
        <v>0.04041916167664671</v>
      </c>
      <c r="F7" t="n">
        <v>0.01212574850299401</v>
      </c>
      <c r="G7" t="n">
        <v>5000000</v>
      </c>
      <c r="H7" t="n">
        <v>12</v>
      </c>
      <c r="I7" t="inlineStr">
        <is>
          <t>Premium eKYC service</t>
        </is>
      </c>
    </row>
    <row r="8">
      <c r="A8" t="inlineStr">
        <is>
          <t>singapore</t>
        </is>
      </c>
      <c r="B8" t="inlineStr">
        <is>
          <t>Biometric Verification</t>
        </is>
      </c>
      <c r="C8" t="inlineStr">
        <is>
          <t>biometric</t>
        </is>
      </c>
      <c r="D8" t="inlineStr">
        <is>
          <t>Government</t>
        </is>
      </c>
      <c r="E8" t="n">
        <v>0.004041916167664671</v>
      </c>
      <c r="F8" t="n">
        <v>0.001293413173652695</v>
      </c>
      <c r="G8" t="n">
        <v>25000000</v>
      </c>
      <c r="H8" t="n">
        <v>5</v>
      </c>
      <c r="I8" t="inlineStr">
        <is>
          <t>Government biometric verification</t>
        </is>
      </c>
    </row>
    <row r="9">
      <c r="A9" t="inlineStr">
        <is>
          <t>singapore</t>
        </is>
      </c>
      <c r="B9" t="inlineStr">
        <is>
          <t>Mobile Authentication</t>
        </is>
      </c>
      <c r="C9" t="inlineStr">
        <is>
          <t>mobile</t>
        </is>
      </c>
      <c r="D9" t="inlineStr">
        <is>
          <t>Fintech</t>
        </is>
      </c>
      <c r="E9" t="n">
        <v>0.008083832335329342</v>
      </c>
      <c r="F9" t="n">
        <v>0.002425149700598803</v>
      </c>
      <c r="G9" t="n">
        <v>15000000</v>
      </c>
      <c r="H9" t="n">
        <v>15</v>
      </c>
      <c r="I9" t="inlineStr">
        <is>
          <t>Mobile app authentication</t>
        </is>
      </c>
    </row>
    <row r="10">
      <c r="A10" t="inlineStr">
        <is>
          <t>australia</t>
        </is>
      </c>
      <c r="B10" t="inlineStr">
        <is>
          <t>Basic Authentication</t>
        </is>
      </c>
      <c r="C10" t="inlineStr">
        <is>
          <t>authentication</t>
        </is>
      </c>
      <c r="D10" t="inlineStr">
        <is>
          <t>General</t>
        </is>
      </c>
      <c r="E10" t="n">
        <v>0.002730538922155688</v>
      </c>
      <c r="F10" t="n">
        <v>0.0009101796407185631</v>
      </c>
      <c r="G10" t="n">
        <v>10000000</v>
      </c>
      <c r="H10" t="n">
        <v>8</v>
      </c>
      <c r="I10" t="inlineStr">
        <is>
          <t>Basic authentication service</t>
        </is>
      </c>
    </row>
    <row r="11">
      <c r="A11" t="inlineStr">
        <is>
          <t>australia</t>
        </is>
      </c>
      <c r="B11" t="inlineStr">
        <is>
          <t>eKYC Premium</t>
        </is>
      </c>
      <c r="C11" t="inlineStr">
        <is>
          <t>kyc</t>
        </is>
      </c>
      <c r="D11" t="inlineStr">
        <is>
          <t>Financial</t>
        </is>
      </c>
      <c r="E11" t="n">
        <v>0.04550898203592814</v>
      </c>
      <c r="F11" t="n">
        <v>0.01365269461077845</v>
      </c>
      <c r="G11" t="n">
        <v>5000000</v>
      </c>
      <c r="H11" t="n">
        <v>12</v>
      </c>
      <c r="I11" t="inlineStr">
        <is>
          <t>Premium eKYC service</t>
        </is>
      </c>
    </row>
    <row r="12">
      <c r="A12" t="inlineStr">
        <is>
          <t>australia</t>
        </is>
      </c>
      <c r="B12" t="inlineStr">
        <is>
          <t>Biometric Verification</t>
        </is>
      </c>
      <c r="C12" t="inlineStr">
        <is>
          <t>biometric</t>
        </is>
      </c>
      <c r="D12" t="inlineStr">
        <is>
          <t>Government</t>
        </is>
      </c>
      <c r="E12" t="n">
        <v>0.004550898203592815</v>
      </c>
      <c r="F12" t="n">
        <v>0.001456287425149701</v>
      </c>
      <c r="G12" t="n">
        <v>25000000</v>
      </c>
      <c r="H12" t="n">
        <v>5</v>
      </c>
      <c r="I12" t="inlineStr">
        <is>
          <t>Government biometric verification</t>
        </is>
      </c>
    </row>
    <row r="13">
      <c r="A13" t="inlineStr">
        <is>
          <t>australia</t>
        </is>
      </c>
      <c r="B13" t="inlineStr">
        <is>
          <t>Mobile Authentication</t>
        </is>
      </c>
      <c r="C13" t="inlineStr">
        <is>
          <t>mobile</t>
        </is>
      </c>
      <c r="D13" t="inlineStr">
        <is>
          <t>Fintech</t>
        </is>
      </c>
      <c r="E13" t="n">
        <v>0.00910179640718563</v>
      </c>
      <c r="F13" t="n">
        <v>0.002730538922155688</v>
      </c>
      <c r="G13" t="n">
        <v>15000000</v>
      </c>
      <c r="H13" t="n">
        <v>15</v>
      </c>
      <c r="I13" t="inlineStr">
        <is>
          <t>Mobile app authentication</t>
        </is>
      </c>
    </row>
    <row r="14">
      <c r="A14" t="inlineStr">
        <is>
          <t>japan</t>
        </is>
      </c>
      <c r="B14" t="inlineStr">
        <is>
          <t>Basic Authentication</t>
        </is>
      </c>
      <c r="C14" t="inlineStr">
        <is>
          <t>authentication</t>
        </is>
      </c>
      <c r="D14" t="inlineStr">
        <is>
          <t>General</t>
        </is>
      </c>
      <c r="E14" t="n">
        <v>0.2676646706586826</v>
      </c>
      <c r="F14" t="n">
        <v>0.08922155688622754</v>
      </c>
      <c r="G14" t="n">
        <v>10000000</v>
      </c>
      <c r="H14" t="n">
        <v>8</v>
      </c>
      <c r="I14" t="inlineStr">
        <is>
          <t>Basic authentication service</t>
        </is>
      </c>
    </row>
    <row r="15">
      <c r="A15" t="inlineStr">
        <is>
          <t>japan</t>
        </is>
      </c>
      <c r="B15" t="inlineStr">
        <is>
          <t>eKYC Premium</t>
        </is>
      </c>
      <c r="C15" t="inlineStr">
        <is>
          <t>kyc</t>
        </is>
      </c>
      <c r="D15" t="inlineStr">
        <is>
          <t>Financial</t>
        </is>
      </c>
      <c r="E15" t="n">
        <v>4.461077844311378</v>
      </c>
      <c r="F15" t="n">
        <v>1.338323353293413</v>
      </c>
      <c r="G15" t="n">
        <v>5000000</v>
      </c>
      <c r="H15" t="n">
        <v>12</v>
      </c>
      <c r="I15" t="inlineStr">
        <is>
          <t>Premium eKYC service</t>
        </is>
      </c>
    </row>
    <row r="16">
      <c r="A16" t="inlineStr">
        <is>
          <t>japan</t>
        </is>
      </c>
      <c r="B16" t="inlineStr">
        <is>
          <t>Biometric Verification</t>
        </is>
      </c>
      <c r="C16" t="inlineStr">
        <is>
          <t>biometric</t>
        </is>
      </c>
      <c r="D16" t="inlineStr">
        <is>
          <t>Government</t>
        </is>
      </c>
      <c r="E16" t="n">
        <v>0.4461077844311377</v>
      </c>
      <c r="F16" t="n">
        <v>0.1427544910179641</v>
      </c>
      <c r="G16" t="n">
        <v>25000000</v>
      </c>
      <c r="H16" t="n">
        <v>5</v>
      </c>
      <c r="I16" t="inlineStr">
        <is>
          <t>Government biometric verification</t>
        </is>
      </c>
    </row>
    <row r="17">
      <c r="A17" t="inlineStr">
        <is>
          <t>japan</t>
        </is>
      </c>
      <c r="B17" t="inlineStr">
        <is>
          <t>Mobile Authentication</t>
        </is>
      </c>
      <c r="C17" t="inlineStr">
        <is>
          <t>mobile</t>
        </is>
      </c>
      <c r="D17" t="inlineStr">
        <is>
          <t>Fintech</t>
        </is>
      </c>
      <c r="E17" t="n">
        <v>0.8922155688622755</v>
      </c>
      <c r="F17" t="n">
        <v>0.2676646706586826</v>
      </c>
      <c r="G17" t="n">
        <v>15000000</v>
      </c>
      <c r="H17" t="n">
        <v>15</v>
      </c>
      <c r="I17" t="inlineStr">
        <is>
          <t>Mobile app authentication</t>
        </is>
      </c>
    </row>
    <row r="18">
      <c r="A18" t="inlineStr">
        <is>
          <t>south_korea</t>
        </is>
      </c>
      <c r="B18" t="inlineStr">
        <is>
          <t>Basic Authentication</t>
        </is>
      </c>
      <c r="C18" t="inlineStr">
        <is>
          <t>authentication</t>
        </is>
      </c>
      <c r="D18" t="inlineStr">
        <is>
          <t>General</t>
        </is>
      </c>
      <c r="E18" t="n">
        <v>2.37125748502994</v>
      </c>
      <c r="F18" t="n">
        <v>0.7904191616766467</v>
      </c>
      <c r="G18" t="n">
        <v>10000000</v>
      </c>
      <c r="H18" t="n">
        <v>8</v>
      </c>
      <c r="I18" t="inlineStr">
        <is>
          <t>Basic authentication service</t>
        </is>
      </c>
    </row>
    <row r="19">
      <c r="A19" t="inlineStr">
        <is>
          <t>south_korea</t>
        </is>
      </c>
      <c r="B19" t="inlineStr">
        <is>
          <t>eKYC Premium</t>
        </is>
      </c>
      <c r="C19" t="inlineStr">
        <is>
          <t>kyc</t>
        </is>
      </c>
      <c r="D19" t="inlineStr">
        <is>
          <t>Financial</t>
        </is>
      </c>
      <c r="E19" t="n">
        <v>39.52095808383233</v>
      </c>
      <c r="F19" t="n">
        <v>11.8562874251497</v>
      </c>
      <c r="G19" t="n">
        <v>5000000</v>
      </c>
      <c r="H19" t="n">
        <v>12</v>
      </c>
      <c r="I19" t="inlineStr">
        <is>
          <t>Premium eKYC service</t>
        </is>
      </c>
    </row>
    <row r="20">
      <c r="A20" t="inlineStr">
        <is>
          <t>south_korea</t>
        </is>
      </c>
      <c r="B20" t="inlineStr">
        <is>
          <t>Biometric Verification</t>
        </is>
      </c>
      <c r="C20" t="inlineStr">
        <is>
          <t>biometric</t>
        </is>
      </c>
      <c r="D20" t="inlineStr">
        <is>
          <t>Government</t>
        </is>
      </c>
      <c r="E20" t="n">
        <v>3.952095808383234</v>
      </c>
      <c r="F20" t="n">
        <v>1.264670658682635</v>
      </c>
      <c r="G20" t="n">
        <v>25000000</v>
      </c>
      <c r="H20" t="n">
        <v>5</v>
      </c>
      <c r="I20" t="inlineStr">
        <is>
          <t>Government biometric verification</t>
        </is>
      </c>
    </row>
    <row r="21">
      <c r="A21" t="inlineStr">
        <is>
          <t>south_korea</t>
        </is>
      </c>
      <c r="B21" t="inlineStr">
        <is>
          <t>Mobile Authentication</t>
        </is>
      </c>
      <c r="C21" t="inlineStr">
        <is>
          <t>mobile</t>
        </is>
      </c>
      <c r="D21" t="inlineStr">
        <is>
          <t>Fintech</t>
        </is>
      </c>
      <c r="E21" t="n">
        <v>7.904191616766467</v>
      </c>
      <c r="F21" t="n">
        <v>2.37125748502994</v>
      </c>
      <c r="G21" t="n">
        <v>15000000</v>
      </c>
      <c r="H21" t="n">
        <v>15</v>
      </c>
      <c r="I21" t="inlineStr">
        <is>
          <t>Mobile app authentication</t>
        </is>
      </c>
    </row>
    <row r="22">
      <c r="A22" t="inlineStr">
        <is>
          <t>thailand</t>
        </is>
      </c>
      <c r="B22" t="inlineStr">
        <is>
          <t>Basic Authentication</t>
        </is>
      </c>
      <c r="C22" t="inlineStr">
        <is>
          <t>authentication</t>
        </is>
      </c>
      <c r="D22" t="inlineStr">
        <is>
          <t>General</t>
        </is>
      </c>
      <c r="E22" t="n">
        <v>0.06431137724550898</v>
      </c>
      <c r="F22" t="n">
        <v>0.02143712574850299</v>
      </c>
      <c r="G22" t="n">
        <v>10000000</v>
      </c>
      <c r="H22" t="n">
        <v>8</v>
      </c>
      <c r="I22" t="inlineStr">
        <is>
          <t>Basic authentication service</t>
        </is>
      </c>
    </row>
    <row r="23">
      <c r="A23" t="inlineStr">
        <is>
          <t>thailand</t>
        </is>
      </c>
      <c r="B23" t="inlineStr">
        <is>
          <t>eKYC Premium</t>
        </is>
      </c>
      <c r="C23" t="inlineStr">
        <is>
          <t>kyc</t>
        </is>
      </c>
      <c r="D23" t="inlineStr">
        <is>
          <t>Financial</t>
        </is>
      </c>
      <c r="E23" t="n">
        <v>1.07185628742515</v>
      </c>
      <c r="F23" t="n">
        <v>0.3215568862275449</v>
      </c>
      <c r="G23" t="n">
        <v>5000000</v>
      </c>
      <c r="H23" t="n">
        <v>12</v>
      </c>
      <c r="I23" t="inlineStr">
        <is>
          <t>Premium eKYC service</t>
        </is>
      </c>
    </row>
    <row r="24">
      <c r="A24" t="inlineStr">
        <is>
          <t>thailand</t>
        </is>
      </c>
      <c r="B24" t="inlineStr">
        <is>
          <t>Biometric Verification</t>
        </is>
      </c>
      <c r="C24" t="inlineStr">
        <is>
          <t>biometric</t>
        </is>
      </c>
      <c r="D24" t="inlineStr">
        <is>
          <t>Government</t>
        </is>
      </c>
      <c r="E24" t="n">
        <v>0.107185628742515</v>
      </c>
      <c r="F24" t="n">
        <v>0.03429940119760479</v>
      </c>
      <c r="G24" t="n">
        <v>25000000</v>
      </c>
      <c r="H24" t="n">
        <v>5</v>
      </c>
      <c r="I24" t="inlineStr">
        <is>
          <t>Government biometric verification</t>
        </is>
      </c>
    </row>
    <row r="25">
      <c r="A25" t="inlineStr">
        <is>
          <t>thailand</t>
        </is>
      </c>
      <c r="B25" t="inlineStr">
        <is>
          <t>Mobile Authentication</t>
        </is>
      </c>
      <c r="C25" t="inlineStr">
        <is>
          <t>mobile</t>
        </is>
      </c>
      <c r="D25" t="inlineStr">
        <is>
          <t>Fintech</t>
        </is>
      </c>
      <c r="E25" t="n">
        <v>0.2143712574850299</v>
      </c>
      <c r="F25" t="n">
        <v>0.06431137724550898</v>
      </c>
      <c r="G25" t="n">
        <v>15000000</v>
      </c>
      <c r="H25" t="n">
        <v>15</v>
      </c>
      <c r="I25" t="inlineStr">
        <is>
          <t>Mobile app authentication</t>
        </is>
      </c>
    </row>
    <row r="26">
      <c r="A26" t="inlineStr">
        <is>
          <t>indonesia</t>
        </is>
      </c>
      <c r="B26" t="inlineStr">
        <is>
          <t>Basic Authentication</t>
        </is>
      </c>
      <c r="C26" t="inlineStr">
        <is>
          <t>authentication</t>
        </is>
      </c>
      <c r="D26" t="inlineStr">
        <is>
          <t>General</t>
        </is>
      </c>
      <c r="E26" t="n">
        <v>28.2934131736527</v>
      </c>
      <c r="F26" t="n">
        <v>9.431137724550899</v>
      </c>
      <c r="G26" t="n">
        <v>10000000</v>
      </c>
      <c r="H26" t="n">
        <v>8</v>
      </c>
      <c r="I26" t="inlineStr">
        <is>
          <t>Basic authentication service</t>
        </is>
      </c>
    </row>
    <row r="27">
      <c r="A27" t="inlineStr">
        <is>
          <t>indonesia</t>
        </is>
      </c>
      <c r="B27" t="inlineStr">
        <is>
          <t>eKYC Premium</t>
        </is>
      </c>
      <c r="C27" t="inlineStr">
        <is>
          <t>kyc</t>
        </is>
      </c>
      <c r="D27" t="inlineStr">
        <is>
          <t>Financial</t>
        </is>
      </c>
      <c r="E27" t="n">
        <v>471.5568862275449</v>
      </c>
      <c r="F27" t="n">
        <v>141.4670658682635</v>
      </c>
      <c r="G27" t="n">
        <v>5000000</v>
      </c>
      <c r="H27" t="n">
        <v>12</v>
      </c>
      <c r="I27" t="inlineStr">
        <is>
          <t>Premium eKYC service</t>
        </is>
      </c>
    </row>
    <row r="28">
      <c r="A28" t="inlineStr">
        <is>
          <t>indonesia</t>
        </is>
      </c>
      <c r="B28" t="inlineStr">
        <is>
          <t>Biometric Verification</t>
        </is>
      </c>
      <c r="C28" t="inlineStr">
        <is>
          <t>biometric</t>
        </is>
      </c>
      <c r="D28" t="inlineStr">
        <is>
          <t>Government</t>
        </is>
      </c>
      <c r="E28" t="n">
        <v>47.15568862275449</v>
      </c>
      <c r="F28" t="n">
        <v>15.08982035928144</v>
      </c>
      <c r="G28" t="n">
        <v>25000000</v>
      </c>
      <c r="H28" t="n">
        <v>5</v>
      </c>
      <c r="I28" t="inlineStr">
        <is>
          <t>Government biometric verification</t>
        </is>
      </c>
    </row>
    <row r="29">
      <c r="A29" t="inlineStr">
        <is>
          <t>indonesia</t>
        </is>
      </c>
      <c r="B29" t="inlineStr">
        <is>
          <t>Mobile Authentication</t>
        </is>
      </c>
      <c r="C29" t="inlineStr">
        <is>
          <t>mobile</t>
        </is>
      </c>
      <c r="D29" t="inlineStr">
        <is>
          <t>Fintech</t>
        </is>
      </c>
      <c r="E29" t="n">
        <v>94.31137724550898</v>
      </c>
      <c r="F29" t="n">
        <v>28.2934131736527</v>
      </c>
      <c r="G29" t="n">
        <v>15000000</v>
      </c>
      <c r="H29" t="n">
        <v>15</v>
      </c>
      <c r="I29" t="inlineStr">
        <is>
          <t>Mobile app authentication</t>
        </is>
      </c>
    </row>
    <row r="30">
      <c r="A30" t="inlineStr">
        <is>
          <t>philippines</t>
        </is>
      </c>
      <c r="B30" t="inlineStr">
        <is>
          <t>Basic Authentication</t>
        </is>
      </c>
      <c r="C30" t="inlineStr">
        <is>
          <t>authentication</t>
        </is>
      </c>
      <c r="D30" t="inlineStr">
        <is>
          <t>General</t>
        </is>
      </c>
      <c r="E30" t="n">
        <v>0.1009580838323353</v>
      </c>
      <c r="F30" t="n">
        <v>0.03365269461077845</v>
      </c>
      <c r="G30" t="n">
        <v>10000000</v>
      </c>
      <c r="H30" t="n">
        <v>8</v>
      </c>
      <c r="I30" t="inlineStr">
        <is>
          <t>Basic authentication service</t>
        </is>
      </c>
    </row>
    <row r="31">
      <c r="A31" t="inlineStr">
        <is>
          <t>philippines</t>
        </is>
      </c>
      <c r="B31" t="inlineStr">
        <is>
          <t>eKYC Premium</t>
        </is>
      </c>
      <c r="C31" t="inlineStr">
        <is>
          <t>kyc</t>
        </is>
      </c>
      <c r="D31" t="inlineStr">
        <is>
          <t>Financial</t>
        </is>
      </c>
      <c r="E31" t="n">
        <v>1.682634730538922</v>
      </c>
      <c r="F31" t="n">
        <v>0.5047904191616767</v>
      </c>
      <c r="G31" t="n">
        <v>5000000</v>
      </c>
      <c r="H31" t="n">
        <v>12</v>
      </c>
      <c r="I31" t="inlineStr">
        <is>
          <t>Premium eKYC service</t>
        </is>
      </c>
    </row>
    <row r="32">
      <c r="A32" t="inlineStr">
        <is>
          <t>philippines</t>
        </is>
      </c>
      <c r="B32" t="inlineStr">
        <is>
          <t>Biometric Verification</t>
        </is>
      </c>
      <c r="C32" t="inlineStr">
        <is>
          <t>biometric</t>
        </is>
      </c>
      <c r="D32" t="inlineStr">
        <is>
          <t>Government</t>
        </is>
      </c>
      <c r="E32" t="n">
        <v>0.1682634730538922</v>
      </c>
      <c r="F32" t="n">
        <v>0.05384431137724551</v>
      </c>
      <c r="G32" t="n">
        <v>25000000</v>
      </c>
      <c r="H32" t="n">
        <v>5</v>
      </c>
      <c r="I32" t="inlineStr">
        <is>
          <t>Government biometric verification</t>
        </is>
      </c>
    </row>
    <row r="33">
      <c r="A33" t="inlineStr">
        <is>
          <t>philippines</t>
        </is>
      </c>
      <c r="B33" t="inlineStr">
        <is>
          <t>Mobile Authentication</t>
        </is>
      </c>
      <c r="C33" t="inlineStr">
        <is>
          <t>mobile</t>
        </is>
      </c>
      <c r="D33" t="inlineStr">
        <is>
          <t>Fintech</t>
        </is>
      </c>
      <c r="E33" t="n">
        <v>0.3365269461077844</v>
      </c>
      <c r="F33" t="n">
        <v>0.1009580838323353</v>
      </c>
      <c r="G33" t="n">
        <v>15000000</v>
      </c>
      <c r="H33" t="n">
        <v>15</v>
      </c>
      <c r="I33" t="inlineStr">
        <is>
          <t>Mobile app authentication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5" customWidth="1" min="3" max="3"/>
    <col width="20" customWidth="1" min="4" max="4"/>
    <col width="19" customWidth="1" min="5" max="5"/>
    <col width="20" customWidth="1" min="6" max="6"/>
    <col width="19" customWidth="1" min="7" max="7"/>
    <col width="20" customWidth="1" min="8" max="8"/>
    <col width="19" customWidth="1" min="9" max="9"/>
    <col width="20" customWidth="1" min="10" max="10"/>
    <col width="19" customWidth="1" min="11" max="11"/>
  </cols>
  <sheetData>
    <row r="1">
      <c r="A1" s="24" t="inlineStr">
        <is>
          <t>Month</t>
        </is>
      </c>
      <c r="B1" s="24" t="inlineStr">
        <is>
          <t>Period</t>
        </is>
      </c>
      <c r="C1" s="24" t="inlineStr">
        <is>
          <t>Country</t>
        </is>
      </c>
      <c r="D1" s="24" t="inlineStr">
        <is>
          <t>Revenue_Local</t>
        </is>
      </c>
      <c r="E1" s="24" t="inlineStr">
        <is>
          <t>Revenue_USD</t>
        </is>
      </c>
      <c r="F1" s="24" t="inlineStr">
        <is>
          <t>COGS_Local</t>
        </is>
      </c>
      <c r="G1" s="24" t="inlineStr">
        <is>
          <t>COGS_USD</t>
        </is>
      </c>
      <c r="H1" s="24" t="inlineStr">
        <is>
          <t>NetProfit_Local</t>
        </is>
      </c>
      <c r="I1" s="24" t="inlineStr">
        <is>
          <t>NetProfit_USD</t>
        </is>
      </c>
      <c r="J1" s="24" t="inlineStr">
        <is>
          <t>ProfitMargin</t>
        </is>
      </c>
      <c r="K1" s="24" t="inlineStr">
        <is>
          <t>TransactionVolume</t>
        </is>
      </c>
    </row>
    <row r="2">
      <c r="A2" t="n">
        <v>1</v>
      </c>
      <c r="B2" t="inlineStr">
        <is>
          <t>2025 Jan</t>
        </is>
      </c>
      <c r="C2">
        <f>Dashboard!$B$2</f>
        <v/>
      </c>
      <c r="D2">
        <f>Dashboard!$B$4+1000000*POWER((1+Dashboard!$B$5/100),0)</f>
        <v/>
      </c>
      <c r="E2">
        <f>D2/Dashboard!$B$9</f>
        <v/>
      </c>
      <c r="F2">
        <f>D2*Dashboard!$B$7/100</f>
        <v/>
      </c>
      <c r="G2">
        <f>F2/Dashboard!$B$9</f>
        <v/>
      </c>
      <c r="H2">
        <f>D2-F2-Dashboard!$B$8</f>
        <v/>
      </c>
      <c r="I2">
        <f>H2/Dashboard!$B$9</f>
        <v/>
      </c>
      <c r="J2">
        <f>IF(D2&gt;0,H2/D2*100,0)</f>
        <v/>
      </c>
      <c r="K2">
        <f>D2*2000</f>
        <v/>
      </c>
    </row>
    <row r="3">
      <c r="A3" t="n">
        <v>2</v>
      </c>
      <c r="B3" t="inlineStr">
        <is>
          <t>2025 Feb</t>
        </is>
      </c>
      <c r="C3">
        <f>Dashboard!$B$2</f>
        <v/>
      </c>
      <c r="D3">
        <f>Dashboard!$B$4+1000000*POWER((1+Dashboard!$B$5/100),1)</f>
        <v/>
      </c>
      <c r="E3">
        <f>D3/Dashboard!$B$9</f>
        <v/>
      </c>
      <c r="F3">
        <f>D3*Dashboard!$B$7/100</f>
        <v/>
      </c>
      <c r="G3">
        <f>F3/Dashboard!$B$9</f>
        <v/>
      </c>
      <c r="H3">
        <f>D3-F3-Dashboard!$B$8</f>
        <v/>
      </c>
      <c r="I3">
        <f>H3/Dashboard!$B$9</f>
        <v/>
      </c>
      <c r="J3">
        <f>IF(D3&gt;0,H3/D3*100,0)</f>
        <v/>
      </c>
      <c r="K3">
        <f>D3*2000</f>
        <v/>
      </c>
    </row>
    <row r="4">
      <c r="A4" t="n">
        <v>3</v>
      </c>
      <c r="B4" t="inlineStr">
        <is>
          <t>2025 Mar</t>
        </is>
      </c>
      <c r="C4">
        <f>Dashboard!$B$2</f>
        <v/>
      </c>
      <c r="D4">
        <f>Dashboard!$B$4+1000000*POWER((1+Dashboard!$B$5/100),2)</f>
        <v/>
      </c>
      <c r="E4">
        <f>D4/Dashboard!$B$9</f>
        <v/>
      </c>
      <c r="F4">
        <f>D4*Dashboard!$B$7/100</f>
        <v/>
      </c>
      <c r="G4">
        <f>F4/Dashboard!$B$9</f>
        <v/>
      </c>
      <c r="H4">
        <f>D4-F4-Dashboard!$B$8</f>
        <v/>
      </c>
      <c r="I4">
        <f>H4/Dashboard!$B$9</f>
        <v/>
      </c>
      <c r="J4">
        <f>IF(D4&gt;0,H4/D4*100,0)</f>
        <v/>
      </c>
      <c r="K4">
        <f>D4*2000</f>
        <v/>
      </c>
    </row>
    <row r="5">
      <c r="A5" t="n">
        <v>4</v>
      </c>
      <c r="B5" t="inlineStr">
        <is>
          <t>2025 Apr</t>
        </is>
      </c>
      <c r="C5">
        <f>Dashboard!$B$2</f>
        <v/>
      </c>
      <c r="D5">
        <f>Dashboard!$B$4+1000000*POWER((1+Dashboard!$B$5/100),3)</f>
        <v/>
      </c>
      <c r="E5">
        <f>D5/Dashboard!$B$9</f>
        <v/>
      </c>
      <c r="F5">
        <f>D5*Dashboard!$B$7/100</f>
        <v/>
      </c>
      <c r="G5">
        <f>F5/Dashboard!$B$9</f>
        <v/>
      </c>
      <c r="H5">
        <f>D5-F5-Dashboard!$B$8</f>
        <v/>
      </c>
      <c r="I5">
        <f>H5/Dashboard!$B$9</f>
        <v/>
      </c>
      <c r="J5">
        <f>IF(D5&gt;0,H5/D5*100,0)</f>
        <v/>
      </c>
      <c r="K5">
        <f>D5*2000</f>
        <v/>
      </c>
    </row>
    <row r="6">
      <c r="A6" t="n">
        <v>5</v>
      </c>
      <c r="B6" t="inlineStr">
        <is>
          <t>2025 May</t>
        </is>
      </c>
      <c r="C6">
        <f>Dashboard!$B$2</f>
        <v/>
      </c>
      <c r="D6">
        <f>Dashboard!$B$4+1000000*POWER((1+Dashboard!$B$5/100),4)</f>
        <v/>
      </c>
      <c r="E6">
        <f>D6/Dashboard!$B$9</f>
        <v/>
      </c>
      <c r="F6">
        <f>D6*Dashboard!$B$7/100</f>
        <v/>
      </c>
      <c r="G6">
        <f>F6/Dashboard!$B$9</f>
        <v/>
      </c>
      <c r="H6">
        <f>D6-F6-Dashboard!$B$8</f>
        <v/>
      </c>
      <c r="I6">
        <f>H6/Dashboard!$B$9</f>
        <v/>
      </c>
      <c r="J6">
        <f>IF(D6&gt;0,H6/D6*100,0)</f>
        <v/>
      </c>
      <c r="K6">
        <f>D6*2000</f>
        <v/>
      </c>
    </row>
    <row r="7">
      <c r="A7" t="n">
        <v>6</v>
      </c>
      <c r="B7" t="inlineStr">
        <is>
          <t>2025 Jun</t>
        </is>
      </c>
      <c r="C7">
        <f>Dashboard!$B$2</f>
        <v/>
      </c>
      <c r="D7">
        <f>Dashboard!$B$4+1000000*POWER((1+Dashboard!$B$5/100),5)</f>
        <v/>
      </c>
      <c r="E7">
        <f>D7/Dashboard!$B$9</f>
        <v/>
      </c>
      <c r="F7">
        <f>D7*Dashboard!$B$7/100</f>
        <v/>
      </c>
      <c r="G7">
        <f>F7/Dashboard!$B$9</f>
        <v/>
      </c>
      <c r="H7">
        <f>D7-F7-Dashboard!$B$8</f>
        <v/>
      </c>
      <c r="I7">
        <f>H7/Dashboard!$B$9</f>
        <v/>
      </c>
      <c r="J7">
        <f>IF(D7&gt;0,H7/D7*100,0)</f>
        <v/>
      </c>
      <c r="K7">
        <f>D7*2000</f>
        <v/>
      </c>
    </row>
    <row r="8">
      <c r="A8" t="n">
        <v>7</v>
      </c>
      <c r="B8" t="inlineStr">
        <is>
          <t>2025 Jul</t>
        </is>
      </c>
      <c r="C8">
        <f>Dashboard!$B$2</f>
        <v/>
      </c>
      <c r="D8">
        <f>Dashboard!$B$4+1000000*POWER((1+Dashboard!$B$5/100),6)</f>
        <v/>
      </c>
      <c r="E8">
        <f>D8/Dashboard!$B$9</f>
        <v/>
      </c>
      <c r="F8">
        <f>D8*Dashboard!$B$7/100</f>
        <v/>
      </c>
      <c r="G8">
        <f>F8/Dashboard!$B$9</f>
        <v/>
      </c>
      <c r="H8">
        <f>D8-F8-Dashboard!$B$8</f>
        <v/>
      </c>
      <c r="I8">
        <f>H8/Dashboard!$B$9</f>
        <v/>
      </c>
      <c r="J8">
        <f>IF(D8&gt;0,H8/D8*100,0)</f>
        <v/>
      </c>
      <c r="K8">
        <f>D8*2000</f>
        <v/>
      </c>
    </row>
    <row r="9">
      <c r="A9" t="n">
        <v>8</v>
      </c>
      <c r="B9" t="inlineStr">
        <is>
          <t>2025 Aug</t>
        </is>
      </c>
      <c r="C9">
        <f>Dashboard!$B$2</f>
        <v/>
      </c>
      <c r="D9">
        <f>Dashboard!$B$4+1000000*POWER((1+Dashboard!$B$5/100),7)</f>
        <v/>
      </c>
      <c r="E9">
        <f>D9/Dashboard!$B$9</f>
        <v/>
      </c>
      <c r="F9">
        <f>D9*Dashboard!$B$7/100</f>
        <v/>
      </c>
      <c r="G9">
        <f>F9/Dashboard!$B$9</f>
        <v/>
      </c>
      <c r="H9">
        <f>D9-F9-Dashboard!$B$8</f>
        <v/>
      </c>
      <c r="I9">
        <f>H9/Dashboard!$B$9</f>
        <v/>
      </c>
      <c r="J9">
        <f>IF(D9&gt;0,H9/D9*100,0)</f>
        <v/>
      </c>
      <c r="K9">
        <f>D9*2000</f>
        <v/>
      </c>
    </row>
    <row r="10">
      <c r="A10" t="n">
        <v>9</v>
      </c>
      <c r="B10" t="inlineStr">
        <is>
          <t>2025 Sep</t>
        </is>
      </c>
      <c r="C10">
        <f>Dashboard!$B$2</f>
        <v/>
      </c>
      <c r="D10">
        <f>Dashboard!$B$4+1000000*POWER((1+Dashboard!$B$5/100),8)</f>
        <v/>
      </c>
      <c r="E10">
        <f>D10/Dashboard!$B$9</f>
        <v/>
      </c>
      <c r="F10">
        <f>D10*Dashboard!$B$7/100</f>
        <v/>
      </c>
      <c r="G10">
        <f>F10/Dashboard!$B$9</f>
        <v/>
      </c>
      <c r="H10">
        <f>D10-F10-Dashboard!$B$8</f>
        <v/>
      </c>
      <c r="I10">
        <f>H10/Dashboard!$B$9</f>
        <v/>
      </c>
      <c r="J10">
        <f>IF(D10&gt;0,H10/D10*100,0)</f>
        <v/>
      </c>
      <c r="K10">
        <f>D10*2000</f>
        <v/>
      </c>
    </row>
    <row r="11">
      <c r="A11" t="n">
        <v>10</v>
      </c>
      <c r="B11" t="inlineStr">
        <is>
          <t>2025 Oct</t>
        </is>
      </c>
      <c r="C11">
        <f>Dashboard!$B$2</f>
        <v/>
      </c>
      <c r="D11">
        <f>Dashboard!$B$4+1000000*POWER((1+Dashboard!$B$5/100),9)</f>
        <v/>
      </c>
      <c r="E11">
        <f>D11/Dashboard!$B$9</f>
        <v/>
      </c>
      <c r="F11">
        <f>D11*Dashboard!$B$7/100</f>
        <v/>
      </c>
      <c r="G11">
        <f>F11/Dashboard!$B$9</f>
        <v/>
      </c>
      <c r="H11">
        <f>D11-F11-Dashboard!$B$8</f>
        <v/>
      </c>
      <c r="I11">
        <f>H11/Dashboard!$B$9</f>
        <v/>
      </c>
      <c r="J11">
        <f>IF(D11&gt;0,H11/D11*100,0)</f>
        <v/>
      </c>
      <c r="K11">
        <f>D11*2000</f>
        <v/>
      </c>
    </row>
    <row r="12">
      <c r="A12" t="n">
        <v>11</v>
      </c>
      <c r="B12" t="inlineStr">
        <is>
          <t>2025 Nov</t>
        </is>
      </c>
      <c r="C12">
        <f>Dashboard!$B$2</f>
        <v/>
      </c>
      <c r="D12">
        <f>Dashboard!$B$4+1000000*POWER((1+Dashboard!$B$5/100),10)</f>
        <v/>
      </c>
      <c r="E12">
        <f>D12/Dashboard!$B$9</f>
        <v/>
      </c>
      <c r="F12">
        <f>D12*Dashboard!$B$7/100</f>
        <v/>
      </c>
      <c r="G12">
        <f>F12/Dashboard!$B$9</f>
        <v/>
      </c>
      <c r="H12">
        <f>D12-F12-Dashboard!$B$8</f>
        <v/>
      </c>
      <c r="I12">
        <f>H12/Dashboard!$B$9</f>
        <v/>
      </c>
      <c r="J12">
        <f>IF(D12&gt;0,H12/D12*100,0)</f>
        <v/>
      </c>
      <c r="K12">
        <f>D12*2000</f>
        <v/>
      </c>
    </row>
    <row r="13">
      <c r="A13" t="n">
        <v>12</v>
      </c>
      <c r="B13" t="inlineStr">
        <is>
          <t>2025 Dec</t>
        </is>
      </c>
      <c r="C13">
        <f>Dashboard!$B$2</f>
        <v/>
      </c>
      <c r="D13">
        <f>Dashboard!$B$4+1000000*POWER((1+Dashboard!$B$5/100),11)</f>
        <v/>
      </c>
      <c r="E13">
        <f>D13/Dashboard!$B$9</f>
        <v/>
      </c>
      <c r="F13">
        <f>D13*Dashboard!$B$7/100</f>
        <v/>
      </c>
      <c r="G13">
        <f>F13/Dashboard!$B$9</f>
        <v/>
      </c>
      <c r="H13">
        <f>D13-F13-Dashboard!$B$8</f>
        <v/>
      </c>
      <c r="I13">
        <f>H13/Dashboard!$B$9</f>
        <v/>
      </c>
      <c r="J13">
        <f>IF(D13&gt;0,H13/D13*100,0)</f>
        <v/>
      </c>
      <c r="K13">
        <f>D13*2000</f>
        <v/>
      </c>
    </row>
    <row r="14">
      <c r="A14" t="n">
        <v>13</v>
      </c>
      <c r="B14" t="inlineStr">
        <is>
          <t>2025 Jan</t>
        </is>
      </c>
      <c r="C14">
        <f>Dashboard!$B$2</f>
        <v/>
      </c>
      <c r="D14">
        <f>Dashboard!$B$4+1000000*POWER((1+Dashboard!$B$5/100),12)</f>
        <v/>
      </c>
      <c r="E14">
        <f>D14/Dashboard!$B$9</f>
        <v/>
      </c>
      <c r="F14">
        <f>D14*Dashboard!$B$7/100</f>
        <v/>
      </c>
      <c r="G14">
        <f>F14/Dashboard!$B$9</f>
        <v/>
      </c>
      <c r="H14">
        <f>D14-F14-Dashboard!$B$8</f>
        <v/>
      </c>
      <c r="I14">
        <f>H14/Dashboard!$B$9</f>
        <v/>
      </c>
      <c r="J14">
        <f>IF(D14&gt;0,H14/D14*100,0)</f>
        <v/>
      </c>
      <c r="K14">
        <f>D14*2000</f>
        <v/>
      </c>
    </row>
    <row r="15">
      <c r="A15" t="n">
        <v>14</v>
      </c>
      <c r="B15" t="inlineStr">
        <is>
          <t>2025 Feb</t>
        </is>
      </c>
      <c r="C15">
        <f>Dashboard!$B$2</f>
        <v/>
      </c>
      <c r="D15">
        <f>Dashboard!$B$4+1000000*POWER((1+Dashboard!$B$5/100),13)</f>
        <v/>
      </c>
      <c r="E15">
        <f>D15/Dashboard!$B$9</f>
        <v/>
      </c>
      <c r="F15">
        <f>D15*Dashboard!$B$7/100</f>
        <v/>
      </c>
      <c r="G15">
        <f>F15/Dashboard!$B$9</f>
        <v/>
      </c>
      <c r="H15">
        <f>D15-F15-Dashboard!$B$8</f>
        <v/>
      </c>
      <c r="I15">
        <f>H15/Dashboard!$B$9</f>
        <v/>
      </c>
      <c r="J15">
        <f>IF(D15&gt;0,H15/D15*100,0)</f>
        <v/>
      </c>
      <c r="K15">
        <f>D15*2000</f>
        <v/>
      </c>
    </row>
    <row r="16">
      <c r="A16" t="n">
        <v>15</v>
      </c>
      <c r="B16" t="inlineStr">
        <is>
          <t>2025 Mar</t>
        </is>
      </c>
      <c r="C16">
        <f>Dashboard!$B$2</f>
        <v/>
      </c>
      <c r="D16">
        <f>Dashboard!$B$4+1000000*POWER((1+Dashboard!$B$5/100),14)</f>
        <v/>
      </c>
      <c r="E16">
        <f>D16/Dashboard!$B$9</f>
        <v/>
      </c>
      <c r="F16">
        <f>D16*Dashboard!$B$7/100</f>
        <v/>
      </c>
      <c r="G16">
        <f>F16/Dashboard!$B$9</f>
        <v/>
      </c>
      <c r="H16">
        <f>D16-F16-Dashboard!$B$8</f>
        <v/>
      </c>
      <c r="I16">
        <f>H16/Dashboard!$B$9</f>
        <v/>
      </c>
      <c r="J16">
        <f>IF(D16&gt;0,H16/D16*100,0)</f>
        <v/>
      </c>
      <c r="K16">
        <f>D16*2000</f>
        <v/>
      </c>
    </row>
    <row r="17">
      <c r="A17" t="n">
        <v>16</v>
      </c>
      <c r="B17" t="inlineStr">
        <is>
          <t>2025 Apr</t>
        </is>
      </c>
      <c r="C17">
        <f>Dashboard!$B$2</f>
        <v/>
      </c>
      <c r="D17">
        <f>Dashboard!$B$4+1000000*POWER((1+Dashboard!$B$5/100),15)</f>
        <v/>
      </c>
      <c r="E17">
        <f>D17/Dashboard!$B$9</f>
        <v/>
      </c>
      <c r="F17">
        <f>D17*Dashboard!$B$7/100</f>
        <v/>
      </c>
      <c r="G17">
        <f>F17/Dashboard!$B$9</f>
        <v/>
      </c>
      <c r="H17">
        <f>D17-F17-Dashboard!$B$8</f>
        <v/>
      </c>
      <c r="I17">
        <f>H17/Dashboard!$B$9</f>
        <v/>
      </c>
      <c r="J17">
        <f>IF(D17&gt;0,H17/D17*100,0)</f>
        <v/>
      </c>
      <c r="K17">
        <f>D17*2000</f>
        <v/>
      </c>
    </row>
    <row r="18">
      <c r="A18" t="n">
        <v>17</v>
      </c>
      <c r="B18" t="inlineStr">
        <is>
          <t>2025 May</t>
        </is>
      </c>
      <c r="C18">
        <f>Dashboard!$B$2</f>
        <v/>
      </c>
      <c r="D18">
        <f>Dashboard!$B$4+1000000*POWER((1+Dashboard!$B$5/100),16)</f>
        <v/>
      </c>
      <c r="E18">
        <f>D18/Dashboard!$B$9</f>
        <v/>
      </c>
      <c r="F18">
        <f>D18*Dashboard!$B$7/100</f>
        <v/>
      </c>
      <c r="G18">
        <f>F18/Dashboard!$B$9</f>
        <v/>
      </c>
      <c r="H18">
        <f>D18-F18-Dashboard!$B$8</f>
        <v/>
      </c>
      <c r="I18">
        <f>H18/Dashboard!$B$9</f>
        <v/>
      </c>
      <c r="J18">
        <f>IF(D18&gt;0,H18/D18*100,0)</f>
        <v/>
      </c>
      <c r="K18">
        <f>D18*2000</f>
        <v/>
      </c>
    </row>
    <row r="19">
      <c r="A19" t="n">
        <v>18</v>
      </c>
      <c r="B19" t="inlineStr">
        <is>
          <t>2025 Jun</t>
        </is>
      </c>
      <c r="C19">
        <f>Dashboard!$B$2</f>
        <v/>
      </c>
      <c r="D19">
        <f>Dashboard!$B$4+1000000*POWER((1+Dashboard!$B$5/100),17)</f>
        <v/>
      </c>
      <c r="E19">
        <f>D19/Dashboard!$B$9</f>
        <v/>
      </c>
      <c r="F19">
        <f>D19*Dashboard!$B$7/100</f>
        <v/>
      </c>
      <c r="G19">
        <f>F19/Dashboard!$B$9</f>
        <v/>
      </c>
      <c r="H19">
        <f>D19-F19-Dashboard!$B$8</f>
        <v/>
      </c>
      <c r="I19">
        <f>H19/Dashboard!$B$9</f>
        <v/>
      </c>
      <c r="J19">
        <f>IF(D19&gt;0,H19/D19*100,0)</f>
        <v/>
      </c>
      <c r="K19">
        <f>D19*2000</f>
        <v/>
      </c>
    </row>
    <row r="20">
      <c r="A20" t="n">
        <v>19</v>
      </c>
      <c r="B20" t="inlineStr">
        <is>
          <t>2025 Jul</t>
        </is>
      </c>
      <c r="C20">
        <f>Dashboard!$B$2</f>
        <v/>
      </c>
      <c r="D20">
        <f>Dashboard!$B$4+1000000*POWER((1+Dashboard!$B$5/100),18)</f>
        <v/>
      </c>
      <c r="E20">
        <f>D20/Dashboard!$B$9</f>
        <v/>
      </c>
      <c r="F20">
        <f>D20*Dashboard!$B$7/100</f>
        <v/>
      </c>
      <c r="G20">
        <f>F20/Dashboard!$B$9</f>
        <v/>
      </c>
      <c r="H20">
        <f>D20-F20-Dashboard!$B$8</f>
        <v/>
      </c>
      <c r="I20">
        <f>H20/Dashboard!$B$9</f>
        <v/>
      </c>
      <c r="J20">
        <f>IF(D20&gt;0,H20/D20*100,0)</f>
        <v/>
      </c>
      <c r="K20">
        <f>D20*2000</f>
        <v/>
      </c>
    </row>
    <row r="21">
      <c r="A21" t="n">
        <v>20</v>
      </c>
      <c r="B21" t="inlineStr">
        <is>
          <t>2025 Aug</t>
        </is>
      </c>
      <c r="C21">
        <f>Dashboard!$B$2</f>
        <v/>
      </c>
      <c r="D21">
        <f>Dashboard!$B$4+1000000*POWER((1+Dashboard!$B$5/100),19)</f>
        <v/>
      </c>
      <c r="E21">
        <f>D21/Dashboard!$B$9</f>
        <v/>
      </c>
      <c r="F21">
        <f>D21*Dashboard!$B$7/100</f>
        <v/>
      </c>
      <c r="G21">
        <f>F21/Dashboard!$B$9</f>
        <v/>
      </c>
      <c r="H21">
        <f>D21-F21-Dashboard!$B$8</f>
        <v/>
      </c>
      <c r="I21">
        <f>H21/Dashboard!$B$9</f>
        <v/>
      </c>
      <c r="J21">
        <f>IF(D21&gt;0,H21/D21*100,0)</f>
        <v/>
      </c>
      <c r="K21">
        <f>D21*2000</f>
        <v/>
      </c>
    </row>
    <row r="22">
      <c r="A22" t="n">
        <v>21</v>
      </c>
      <c r="B22" t="inlineStr">
        <is>
          <t>2025 Sep</t>
        </is>
      </c>
      <c r="C22">
        <f>Dashboard!$B$2</f>
        <v/>
      </c>
      <c r="D22">
        <f>Dashboard!$B$4+1000000*POWER((1+Dashboard!$B$5/100),20)</f>
        <v/>
      </c>
      <c r="E22">
        <f>D22/Dashboard!$B$9</f>
        <v/>
      </c>
      <c r="F22">
        <f>D22*Dashboard!$B$7/100</f>
        <v/>
      </c>
      <c r="G22">
        <f>F22/Dashboard!$B$9</f>
        <v/>
      </c>
      <c r="H22">
        <f>D22-F22-Dashboard!$B$8</f>
        <v/>
      </c>
      <c r="I22">
        <f>H22/Dashboard!$B$9</f>
        <v/>
      </c>
      <c r="J22">
        <f>IF(D22&gt;0,H22/D22*100,0)</f>
        <v/>
      </c>
      <c r="K22">
        <f>D22*2000</f>
        <v/>
      </c>
    </row>
    <row r="23">
      <c r="A23" t="n">
        <v>22</v>
      </c>
      <c r="B23" t="inlineStr">
        <is>
          <t>2025 Oct</t>
        </is>
      </c>
      <c r="C23">
        <f>Dashboard!$B$2</f>
        <v/>
      </c>
      <c r="D23">
        <f>Dashboard!$B$4+1000000*POWER((1+Dashboard!$B$5/100),21)</f>
        <v/>
      </c>
      <c r="E23">
        <f>D23/Dashboard!$B$9</f>
        <v/>
      </c>
      <c r="F23">
        <f>D23*Dashboard!$B$7/100</f>
        <v/>
      </c>
      <c r="G23">
        <f>F23/Dashboard!$B$9</f>
        <v/>
      </c>
      <c r="H23">
        <f>D23-F23-Dashboard!$B$8</f>
        <v/>
      </c>
      <c r="I23">
        <f>H23/Dashboard!$B$9</f>
        <v/>
      </c>
      <c r="J23">
        <f>IF(D23&gt;0,H23/D23*100,0)</f>
        <v/>
      </c>
      <c r="K23">
        <f>D23*2000</f>
        <v/>
      </c>
    </row>
    <row r="24">
      <c r="A24" t="n">
        <v>23</v>
      </c>
      <c r="B24" t="inlineStr">
        <is>
          <t>2025 Nov</t>
        </is>
      </c>
      <c r="C24">
        <f>Dashboard!$B$2</f>
        <v/>
      </c>
      <c r="D24">
        <f>Dashboard!$B$4+1000000*POWER((1+Dashboard!$B$5/100),22)</f>
        <v/>
      </c>
      <c r="E24">
        <f>D24/Dashboard!$B$9</f>
        <v/>
      </c>
      <c r="F24">
        <f>D24*Dashboard!$B$7/100</f>
        <v/>
      </c>
      <c r="G24">
        <f>F24/Dashboard!$B$9</f>
        <v/>
      </c>
      <c r="H24">
        <f>D24-F24-Dashboard!$B$8</f>
        <v/>
      </c>
      <c r="I24">
        <f>H24/Dashboard!$B$9</f>
        <v/>
      </c>
      <c r="J24">
        <f>IF(D24&gt;0,H24/D24*100,0)</f>
        <v/>
      </c>
      <c r="K24">
        <f>D24*2000</f>
        <v/>
      </c>
    </row>
    <row r="25">
      <c r="A25" t="n">
        <v>24</v>
      </c>
      <c r="B25" t="inlineStr">
        <is>
          <t>2025 Dec</t>
        </is>
      </c>
      <c r="C25">
        <f>Dashboard!$B$2</f>
        <v/>
      </c>
      <c r="D25">
        <f>Dashboard!$B$4+1000000*POWER((1+Dashboard!$B$5/100),23)</f>
        <v/>
      </c>
      <c r="E25">
        <f>D25/Dashboard!$B$9</f>
        <v/>
      </c>
      <c r="F25">
        <f>D25*Dashboard!$B$7/100</f>
        <v/>
      </c>
      <c r="G25">
        <f>F25/Dashboard!$B$9</f>
        <v/>
      </c>
      <c r="H25">
        <f>D25-F25-Dashboard!$B$8</f>
        <v/>
      </c>
      <c r="I25">
        <f>H25/Dashboard!$B$9</f>
        <v/>
      </c>
      <c r="J25">
        <f>IF(D25&gt;0,H25/D25*100,0)</f>
        <v/>
      </c>
      <c r="K25">
        <f>D25*2000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Scenario Analysis</t>
        </is>
      </c>
    </row>
    <row r="3">
      <c r="A3" s="1" t="inlineStr">
        <is>
          <t>Scenario</t>
        </is>
      </c>
      <c r="B3" s="1" t="inlineStr">
        <is>
          <t>Volume Multiplier</t>
        </is>
      </c>
      <c r="C3" s="1" t="inlineStr">
        <is>
          <t>Price Multiplier</t>
        </is>
      </c>
      <c r="D3" s="1" t="inlineStr">
        <is>
          <t>Cost Multiplier</t>
        </is>
      </c>
      <c r="E3" s="1" t="inlineStr">
        <is>
          <t>OpEx Multiplier</t>
        </is>
      </c>
    </row>
    <row r="4">
      <c r="A4" s="2" t="inlineStr">
        <is>
          <t>Conservative</t>
        </is>
      </c>
      <c r="B4" s="2" t="n">
        <v>0.7</v>
      </c>
      <c r="C4" s="2" t="n">
        <v>0.9</v>
      </c>
      <c r="D4" s="2" t="n">
        <v>1.1</v>
      </c>
      <c r="E4" s="2" t="n">
        <v>1</v>
      </c>
    </row>
    <row r="5">
      <c r="A5" s="2" t="inlineStr">
        <is>
          <t>Base Case</t>
        </is>
      </c>
      <c r="B5" s="2" t="n">
        <v>1</v>
      </c>
      <c r="C5" s="2" t="n">
        <v>1</v>
      </c>
      <c r="D5" s="2" t="n">
        <v>1</v>
      </c>
      <c r="E5" s="2" t="n">
        <v>1</v>
      </c>
    </row>
    <row r="6">
      <c r="A6" s="2" t="inlineStr">
        <is>
          <t>Optimistic</t>
        </is>
      </c>
      <c r="B6" s="2" t="n">
        <v>1.5</v>
      </c>
      <c r="C6" s="2" t="n">
        <v>1.1</v>
      </c>
      <c r="D6" s="2" t="n">
        <v>0.9</v>
      </c>
      <c r="E6" s="2" t="n">
        <v>1</v>
      </c>
    </row>
    <row r="8">
      <c r="A8" s="9" t="inlineStr">
        <is>
          <t>Scenario Results</t>
        </is>
      </c>
    </row>
    <row r="9">
      <c r="A9" s="1" t="inlineStr">
        <is>
          <t>Scenario</t>
        </is>
      </c>
      <c r="B9" s="1" t="inlineStr">
        <is>
          <t>Total Revenue</t>
        </is>
      </c>
      <c r="C9" s="1" t="inlineStr">
        <is>
          <t>Total Profit</t>
        </is>
      </c>
      <c r="D9" s="1" t="inlineStr">
        <is>
          <t>Profit Margin</t>
        </is>
      </c>
      <c r="E9" s="1" t="inlineStr">
        <is>
          <t>Avg Monthly Revenue</t>
        </is>
      </c>
    </row>
    <row r="10">
      <c r="A10" s="2" t="inlineStr">
        <is>
          <t>Conservative</t>
        </is>
      </c>
      <c r="B10" s="2">
        <f>SUMPRODUCT(Projections!D:D)*0.7*0.9</f>
        <v/>
      </c>
      <c r="C10" s="2">
        <f>(SUMPRODUCT(Projections!D:D)*0.7*0.9)-(SUMPRODUCT(Projections!F:F)*0.7*1.1)-(Parameters!B6*1.0*Parameters!B3)</f>
        <v/>
      </c>
      <c r="D10" s="2">
        <f>IF(B10&gt;0,C10/B10*100,0)</f>
        <v/>
      </c>
      <c r="E10" s="2">
        <f>IFERROR(IF(Parameters!$B$3&gt;0, B10/Parameters!$B$3, 0), B10/12)</f>
        <v/>
      </c>
    </row>
    <row r="11">
      <c r="A11" s="2" t="inlineStr">
        <is>
          <t>Base Case</t>
        </is>
      </c>
      <c r="B11" s="2">
        <f>SUMPRODUCT(Projections!D:D)*1.0*1.0</f>
        <v/>
      </c>
      <c r="C11" s="2">
        <f>(SUMPRODUCT(Projections!D:D)*1.0*1.0)-(SUMPRODUCT(Projections!F:F)*1.0*1.0)-(Parameters!B6*1.0*Parameters!B3)</f>
        <v/>
      </c>
      <c r="D11" s="2">
        <f>IF(B11&gt;0,C11/B11*100,0)</f>
        <v/>
      </c>
      <c r="E11" s="2">
        <f>IFERROR(IF(Parameters!$B$3&gt;0, B11/Parameters!$B$3, 0), B11/12)</f>
        <v/>
      </c>
    </row>
    <row r="12">
      <c r="A12" s="2" t="inlineStr">
        <is>
          <t>Optimistic</t>
        </is>
      </c>
      <c r="B12" s="2">
        <f>SUMPRODUCT(Projections!D:D)*1.5*1.1</f>
        <v/>
      </c>
      <c r="C12" s="2">
        <f>(SUMPRODUCT(Projections!D:D)*1.5*1.1)-(SUMPRODUCT(Projections!F:F)*1.5*0.9)-(Parameters!B6*1.0*Parameters!B3)</f>
        <v/>
      </c>
      <c r="D12" s="2">
        <f>IF(B12&gt;0,C12/B12*100,0)</f>
        <v/>
      </c>
      <c r="E12" s="2">
        <f>IFERROR(IF(Parameters!$B$3&gt;0, B12/Parameters!$B$3, 0), B12/12)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20" customWidth="1" min="3" max="3"/>
  </cols>
  <sheetData>
    <row r="1">
      <c r="A1" s="24" t="inlineStr">
        <is>
          <t>Parameter</t>
        </is>
      </c>
    </row>
    <row r="2">
      <c r="A2" t="inlineStr">
        <is>
          <t>Country</t>
        </is>
      </c>
      <c r="B2" t="inlineStr">
        <is>
          <t>india</t>
        </is>
      </c>
      <c r="C2" t="inlineStr">
        <is>
          <t>Selected country for projections</t>
        </is>
      </c>
    </row>
    <row r="3">
      <c r="A3" t="inlineStr">
        <is>
          <t>Period</t>
        </is>
      </c>
      <c r="B3" t="inlineStr">
        <is>
          <t>1Y</t>
        </is>
      </c>
      <c r="C3" t="inlineStr">
        <is>
          <t>Time period for analysis</t>
        </is>
      </c>
    </row>
    <row r="4">
      <c r="A4" t="inlineStr">
        <is>
          <t>Base Revenue</t>
        </is>
      </c>
      <c r="B4" t="n">
        <v>0</v>
      </c>
      <c r="C4" t="inlineStr">
        <is>
          <t>Starting monthly revenue</t>
        </is>
      </c>
    </row>
    <row r="5">
      <c r="A5" t="inlineStr">
        <is>
          <t>Growth Rate (%)</t>
        </is>
      </c>
      <c r="B5" t="n">
        <v>5</v>
      </c>
      <c r="C5" t="inlineStr">
        <is>
          <t>Monthly growth rate</t>
        </is>
      </c>
    </row>
    <row r="6">
      <c r="A6" t="inlineStr">
        <is>
          <t>Projection Months</t>
        </is>
      </c>
      <c r="B6" t="n">
        <v>12</v>
      </c>
      <c r="C6" t="inlineStr">
        <is>
          <t>Number of months to project</t>
        </is>
      </c>
    </row>
    <row r="7">
      <c r="A7" t="inlineStr">
        <is>
          <t>COGS (%)</t>
        </is>
      </c>
      <c r="B7" t="n">
        <v>35</v>
      </c>
      <c r="C7" t="inlineStr">
        <is>
          <t>Cost of goods sold percentage</t>
        </is>
      </c>
    </row>
    <row r="8">
      <c r="A8" t="inlineStr">
        <is>
          <t>Operating Expenses</t>
        </is>
      </c>
      <c r="B8" t="n">
        <v>0</v>
      </c>
      <c r="C8" t="inlineStr">
        <is>
          <t>Fixed operating expenses</t>
        </is>
      </c>
    </row>
    <row r="9">
      <c r="A9" t="inlineStr">
        <is>
          <t>USD Exchange Rate</t>
        </is>
      </c>
      <c r="B9" t="n">
        <v>83.5</v>
      </c>
      <c r="C9" t="inlineStr">
        <is>
          <t>Local currency to USD rate</t>
        </is>
      </c>
    </row>
    <row r="10">
      <c r="A10" t="inlineStr">
        <is>
          <t>Scenario</t>
        </is>
      </c>
      <c r="B10" t="inlineStr">
        <is>
          <t>Base Case</t>
        </is>
      </c>
      <c r="C10" t="inlineStr">
        <is>
          <t>Current scenario selection</t>
        </is>
      </c>
    </row>
    <row r="12">
      <c r="A12" s="26" t="inlineStr">
        <is>
          <t>Demographic Analysis</t>
        </is>
      </c>
    </row>
    <row r="13">
      <c r="A13" s="14" t="inlineStr">
        <is>
          <t>Selected Segment</t>
        </is>
      </c>
      <c r="B13" t="inlineStr">
        <is>
          <t>All Segments</t>
        </is>
      </c>
    </row>
    <row r="14">
      <c r="A14" s="14" t="inlineStr">
        <is>
          <t>Economic Tier Filter</t>
        </is>
      </c>
      <c r="B14" t="inlineStr">
        <is>
          <t>All Tiers</t>
        </is>
      </c>
    </row>
    <row r="15">
      <c r="A15" s="14" t="inlineStr">
        <is>
          <t>Min Digital Adoption (%)</t>
        </is>
      </c>
      <c r="B15" t="n">
        <v>50</v>
      </c>
    </row>
    <row r="16">
      <c r="A16" s="14" t="inlineStr">
        <is>
          <t>Min Urbanization (%)</t>
        </is>
      </c>
      <c r="B16" t="n">
        <v>0</v>
      </c>
    </row>
    <row r="17">
      <c r="A17" s="14" t="inlineStr">
        <is>
          <t>Revenue Multiplier</t>
        </is>
      </c>
      <c r="B17" t="n">
        <v>1</v>
      </c>
    </row>
    <row r="19">
      <c r="A19" s="15" t="inlineStr">
        <is>
          <t>Demographic Insights</t>
        </is>
      </c>
    </row>
    <row r="20">
      <c r="A20" s="27" t="inlineStr">
        <is>
          <t>Total Segments Available</t>
        </is>
      </c>
      <c r="B20">
        <f>COUNTA(DemographicSummary.A2:A20)</f>
        <v/>
      </c>
    </row>
    <row r="21">
      <c r="A21" s="27" t="inlineStr">
        <is>
          <t>Avg Auth Rate (%)</t>
        </is>
      </c>
      <c r="B21">
        <f>AVERAGE(DemographicSummary.D2:D20)</f>
        <v/>
      </c>
    </row>
    <row r="22">
      <c r="A22" s="27" t="inlineStr">
        <is>
          <t>Avg Digital Adoption (%)</t>
        </is>
      </c>
      <c r="B22">
        <f>AVERAGE(DemographicSummary.E2:E20)</f>
        <v/>
      </c>
    </row>
    <row r="23">
      <c r="A23" s="27" t="inlineStr">
        <is>
          <t>High Economic Tier Countries</t>
        </is>
      </c>
      <c r="B23">
        <f>COUNTIF(DemographicSummary.F2:F20,"&gt;50")</f>
        <v/>
      </c>
    </row>
  </sheetData>
  <mergeCells count="2">
    <mergeCell ref="A12:C12"/>
    <mergeCell ref="A1:H1"/>
  </mergeCells>
  <dataValidations count="2">
    <dataValidation sqref="B3" showDropDown="0" showInputMessage="0" showErrorMessage="0" allowBlank="0" type="list">
      <formula1>"india,singapore,australia,japan,south_korea,thailand,indonesia,philippines"</formula1>
    </dataValidation>
    <dataValidation sqref="B4" showDropDown="0" showInputMessage="0" showErrorMessage="0" allowBlank="0" type="list">
      <formula1>"1M,1Y,2Y,5Y,10Y"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</t>
        </is>
      </c>
    </row>
    <row r="2">
      <c r="A2">
        <f>Projections!E2</f>
        <v/>
      </c>
      <c r="B2">
        <f>Projections!B2</f>
        <v/>
      </c>
    </row>
    <row r="3">
      <c r="A3">
        <f>Projections!E3</f>
        <v/>
      </c>
      <c r="B3">
        <f>Projections!B3</f>
        <v/>
      </c>
    </row>
    <row r="4">
      <c r="A4">
        <f>Projections!E4</f>
        <v/>
      </c>
      <c r="B4">
        <f>Projections!B4</f>
        <v/>
      </c>
    </row>
    <row r="5">
      <c r="A5">
        <f>Projections!E5</f>
        <v/>
      </c>
      <c r="B5">
        <f>Projections!B5</f>
        <v/>
      </c>
    </row>
    <row r="6">
      <c r="A6">
        <f>Projections!E6</f>
        <v/>
      </c>
      <c r="B6">
        <f>Projections!B6</f>
        <v/>
      </c>
    </row>
    <row r="7">
      <c r="A7">
        <f>Projections!E7</f>
        <v/>
      </c>
      <c r="B7">
        <f>Projections!B7</f>
        <v/>
      </c>
    </row>
    <row r="8">
      <c r="A8">
        <f>Projections!E8</f>
        <v/>
      </c>
      <c r="B8">
        <f>Projections!B8</f>
        <v/>
      </c>
    </row>
    <row r="9">
      <c r="A9">
        <f>Projections!E9</f>
        <v/>
      </c>
      <c r="B9">
        <f>Projections!B9</f>
        <v/>
      </c>
    </row>
    <row r="10">
      <c r="A10">
        <f>Projections!E10</f>
        <v/>
      </c>
      <c r="B10">
        <f>Projections!B10</f>
        <v/>
      </c>
    </row>
    <row r="11">
      <c r="A11">
        <f>Projections!E11</f>
        <v/>
      </c>
      <c r="B11">
        <f>Projections!B11</f>
        <v/>
      </c>
    </row>
    <row r="12">
      <c r="A12">
        <f>Projections!E12</f>
        <v/>
      </c>
      <c r="B12">
        <f>Projections!B12</f>
        <v/>
      </c>
    </row>
    <row r="13">
      <c r="A13">
        <f>Projections!E13</f>
        <v/>
      </c>
      <c r="B13">
        <f>Projections!B13</f>
        <v/>
      </c>
    </row>
    <row r="15">
      <c r="A15" t="inlineStr">
        <is>
          <t>Volume</t>
        </is>
      </c>
    </row>
    <row r="16">
      <c r="A16">
        <f>Projections!N2</f>
        <v/>
      </c>
      <c r="B16">
        <f>Projections!B2</f>
        <v/>
      </c>
    </row>
    <row r="17">
      <c r="A17">
        <f>Projections!N3</f>
        <v/>
      </c>
      <c r="B17">
        <f>Projections!B3</f>
        <v/>
      </c>
    </row>
    <row r="18">
      <c r="A18">
        <f>Projections!N4</f>
        <v/>
      </c>
      <c r="B18">
        <f>Projections!B4</f>
        <v/>
      </c>
    </row>
    <row r="19">
      <c r="A19">
        <f>Projections!N5</f>
        <v/>
      </c>
      <c r="B19">
        <f>Projections!B5</f>
        <v/>
      </c>
    </row>
    <row r="20">
      <c r="A20">
        <f>Projections!N6</f>
        <v/>
      </c>
      <c r="B20">
        <f>Projections!B6</f>
        <v/>
      </c>
    </row>
    <row r="21">
      <c r="A21">
        <f>Projections!N7</f>
        <v/>
      </c>
      <c r="B21">
        <f>Projections!B7</f>
        <v/>
      </c>
    </row>
    <row r="22">
      <c r="A22">
        <f>Projections!N8</f>
        <v/>
      </c>
      <c r="B22">
        <f>Projections!B8</f>
        <v/>
      </c>
    </row>
    <row r="23">
      <c r="A23">
        <f>Projections!N9</f>
        <v/>
      </c>
      <c r="B23">
        <f>Projections!B9</f>
        <v/>
      </c>
    </row>
    <row r="24">
      <c r="A24">
        <f>Projections!N10</f>
        <v/>
      </c>
      <c r="B24">
        <f>Projections!B10</f>
        <v/>
      </c>
    </row>
    <row r="25">
      <c r="A25">
        <f>Projections!N11</f>
        <v/>
      </c>
      <c r="B25">
        <f>Projections!B11</f>
        <v/>
      </c>
    </row>
    <row r="26">
      <c r="A26">
        <f>Projections!N12</f>
        <v/>
      </c>
      <c r="B26">
        <f>Projections!B12</f>
        <v/>
      </c>
    </row>
    <row r="27">
      <c r="A27">
        <f>Projections!N13</f>
        <v/>
      </c>
      <c r="B27">
        <f>Projections!B13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Year</t>
        </is>
      </c>
      <c r="B1" s="11" t="inlineStr">
        <is>
          <t>Country</t>
        </is>
      </c>
      <c r="C1" s="11" t="inlineStr">
        <is>
          <t>Total_Revenue_Local</t>
        </is>
      </c>
      <c r="D1" s="11" t="inlineStr">
        <is>
          <t>Total_Revenue_USD</t>
        </is>
      </c>
      <c r="E1" s="11" t="inlineStr">
        <is>
          <t>Total_COGS_Local</t>
        </is>
      </c>
      <c r="F1" s="11" t="inlineStr">
        <is>
          <t>Total_COGS_USD</t>
        </is>
      </c>
      <c r="G1" s="11" t="inlineStr">
        <is>
          <t>Total_NetProfit_Local</t>
        </is>
      </c>
      <c r="H1" s="11" t="inlineStr">
        <is>
          <t>Total_NetProfit_USD</t>
        </is>
      </c>
      <c r="I1" s="11" t="inlineStr">
        <is>
          <t>Avg_Profit_Margin</t>
        </is>
      </c>
      <c r="J1" s="11" t="inlineStr">
        <is>
          <t>Total_Volume</t>
        </is>
      </c>
    </row>
    <row r="2">
      <c r="A2" t="n">
        <v>2025</v>
      </c>
      <c r="B2">
        <f>Dashboard!$B$3</f>
        <v/>
      </c>
      <c r="C2" s="16">
        <f>SUM(Projections!E2:E13)</f>
        <v/>
      </c>
      <c r="D2" s="17">
        <f>SUM(Projections!F2:F13)</f>
        <v/>
      </c>
      <c r="E2" s="16">
        <f>SUM(Projections!G2:G13)</f>
        <v/>
      </c>
      <c r="F2" s="17">
        <f>SUM(Projections!H2:H13)</f>
        <v/>
      </c>
      <c r="G2" s="16">
        <f>SUM(Projections!K2:K13)</f>
        <v/>
      </c>
      <c r="H2" s="17">
        <f>SUM(Projections!L2:L13)</f>
        <v/>
      </c>
      <c r="I2" s="18">
        <f>AVERAGE(Projections!M2:M13)</f>
        <v/>
      </c>
      <c r="J2" s="16">
        <f>SUM(Projections!N2:N13)</f>
        <v/>
      </c>
    </row>
    <row r="3">
      <c r="A3" t="n">
        <v>2026</v>
      </c>
      <c r="B3">
        <f>Dashboard!$B$3</f>
        <v/>
      </c>
      <c r="C3" s="16">
        <f>SUM(Projections!E14:E25)</f>
        <v/>
      </c>
      <c r="D3" s="17">
        <f>SUM(Projections!F14:F25)</f>
        <v/>
      </c>
      <c r="E3" s="16">
        <f>SUM(Projections!G14:G25)</f>
        <v/>
      </c>
      <c r="F3" s="17">
        <f>SUM(Projections!H14:H25)</f>
        <v/>
      </c>
      <c r="G3" s="16">
        <f>SUM(Projections!K14:K25)</f>
        <v/>
      </c>
      <c r="H3" s="17">
        <f>SUM(Projections!L14:L25)</f>
        <v/>
      </c>
      <c r="I3" s="18">
        <f>AVERAGE(Projections!M14:M25)</f>
        <v/>
      </c>
      <c r="J3" s="16">
        <f>SUM(Projections!N14:N25)</f>
        <v/>
      </c>
    </row>
    <row r="4">
      <c r="A4" t="n">
        <v>2027</v>
      </c>
      <c r="B4">
        <f>Dashboard!$B$3</f>
        <v/>
      </c>
      <c r="C4" s="16">
        <f>SUM(Projections!E26:E37)</f>
        <v/>
      </c>
      <c r="D4" s="17">
        <f>SUM(Projections!F26:F37)</f>
        <v/>
      </c>
      <c r="E4" s="16">
        <f>SUM(Projections!G26:G37)</f>
        <v/>
      </c>
      <c r="F4" s="17">
        <f>SUM(Projections!H26:H37)</f>
        <v/>
      </c>
      <c r="G4" s="16">
        <f>SUM(Projections!K26:K37)</f>
        <v/>
      </c>
      <c r="H4" s="17">
        <f>SUM(Projections!L26:L37)</f>
        <v/>
      </c>
      <c r="I4" s="18">
        <f>AVERAGE(Projections!M26:M37)</f>
        <v/>
      </c>
      <c r="J4" s="16">
        <f>SUM(Projections!N26:N37)</f>
        <v/>
      </c>
    </row>
    <row r="5">
      <c r="A5" t="n">
        <v>2028</v>
      </c>
      <c r="B5">
        <f>Dashboard!$B$3</f>
        <v/>
      </c>
      <c r="C5" s="16">
        <f>SUM(Projections!E38:E49)</f>
        <v/>
      </c>
      <c r="D5" s="17">
        <f>SUM(Projections!F38:F49)</f>
        <v/>
      </c>
      <c r="E5" s="16">
        <f>SUM(Projections!G38:G49)</f>
        <v/>
      </c>
      <c r="F5" s="17">
        <f>SUM(Projections!H38:H49)</f>
        <v/>
      </c>
      <c r="G5" s="16">
        <f>SUM(Projections!K38:K49)</f>
        <v/>
      </c>
      <c r="H5" s="17">
        <f>SUM(Projections!L38:L49)</f>
        <v/>
      </c>
      <c r="I5" s="18">
        <f>AVERAGE(Projections!M38:M49)</f>
        <v/>
      </c>
      <c r="J5" s="16">
        <f>SUM(Projections!N38:N49)</f>
        <v/>
      </c>
    </row>
    <row r="6">
      <c r="A6" t="n">
        <v>2029</v>
      </c>
      <c r="B6">
        <f>Dashboard!$B$3</f>
        <v/>
      </c>
      <c r="C6" s="16">
        <f>SUM(Projections!E50:E61)</f>
        <v/>
      </c>
      <c r="D6" s="17">
        <f>SUM(Projections!F50:F61)</f>
        <v/>
      </c>
      <c r="E6" s="16">
        <f>SUM(Projections!G50:G61)</f>
        <v/>
      </c>
      <c r="F6" s="17">
        <f>SUM(Projections!H50:H61)</f>
        <v/>
      </c>
      <c r="G6" s="16">
        <f>SUM(Projections!K50:K61)</f>
        <v/>
      </c>
      <c r="H6" s="17">
        <f>SUM(Projections!L50:L61)</f>
        <v/>
      </c>
      <c r="I6" s="18">
        <f>AVERAGE(Projections!M50:M61)</f>
        <v/>
      </c>
      <c r="J6" s="16">
        <f>SUM(Projections!N50:N61)</f>
        <v/>
      </c>
    </row>
    <row r="7">
      <c r="A7" t="n">
        <v>2030</v>
      </c>
      <c r="B7">
        <f>Dashboard!$B$3</f>
        <v/>
      </c>
      <c r="C7" s="16">
        <f>SUM(Projections!E62:E73)</f>
        <v/>
      </c>
      <c r="D7" s="17">
        <f>SUM(Projections!F62:F73)</f>
        <v/>
      </c>
      <c r="E7" s="16">
        <f>SUM(Projections!G62:G73)</f>
        <v/>
      </c>
      <c r="F7" s="17">
        <f>SUM(Projections!H62:H73)</f>
        <v/>
      </c>
      <c r="G7" s="16">
        <f>SUM(Projections!K62:K73)</f>
        <v/>
      </c>
      <c r="H7" s="17">
        <f>SUM(Projections!L62:L73)</f>
        <v/>
      </c>
      <c r="I7" s="18">
        <f>AVERAGE(Projections!M62:M73)</f>
        <v/>
      </c>
      <c r="J7" s="16">
        <f>SUM(Projections!N62:N73)</f>
        <v/>
      </c>
    </row>
    <row r="8">
      <c r="A8" t="n">
        <v>2031</v>
      </c>
      <c r="B8">
        <f>Dashboard!$B$3</f>
        <v/>
      </c>
      <c r="C8" s="16">
        <f>SUM(Projections!E74:E85)</f>
        <v/>
      </c>
      <c r="D8" s="17">
        <f>SUM(Projections!F74:F85)</f>
        <v/>
      </c>
      <c r="E8" s="16">
        <f>SUM(Projections!G74:G85)</f>
        <v/>
      </c>
      <c r="F8" s="17">
        <f>SUM(Projections!H74:H85)</f>
        <v/>
      </c>
      <c r="G8" s="16">
        <f>SUM(Projections!K74:K85)</f>
        <v/>
      </c>
      <c r="H8" s="17">
        <f>SUM(Projections!L74:L85)</f>
        <v/>
      </c>
      <c r="I8" s="18">
        <f>AVERAGE(Projections!M74:M85)</f>
        <v/>
      </c>
      <c r="J8" s="16">
        <f>SUM(Projections!N74:N85)</f>
        <v/>
      </c>
    </row>
    <row r="9">
      <c r="A9" t="n">
        <v>2032</v>
      </c>
      <c r="B9">
        <f>Dashboard!$B$3</f>
        <v/>
      </c>
      <c r="C9" s="16">
        <f>SUM(Projections!E86:E97)</f>
        <v/>
      </c>
      <c r="D9" s="17">
        <f>SUM(Projections!F86:F97)</f>
        <v/>
      </c>
      <c r="E9" s="16">
        <f>SUM(Projections!G86:G97)</f>
        <v/>
      </c>
      <c r="F9" s="17">
        <f>SUM(Projections!H86:H97)</f>
        <v/>
      </c>
      <c r="G9" s="16">
        <f>SUM(Projections!K86:K97)</f>
        <v/>
      </c>
      <c r="H9" s="17">
        <f>SUM(Projections!L86:L97)</f>
        <v/>
      </c>
      <c r="I9" s="18">
        <f>AVERAGE(Projections!M86:M97)</f>
        <v/>
      </c>
      <c r="J9" s="16">
        <f>SUM(Projections!N86:N97)</f>
        <v/>
      </c>
    </row>
    <row r="10">
      <c r="A10" t="n">
        <v>2033</v>
      </c>
      <c r="B10">
        <f>Dashboard!$B$3</f>
        <v/>
      </c>
      <c r="C10" s="16">
        <f>SUM(Projections!E98:E109)</f>
        <v/>
      </c>
      <c r="D10" s="17">
        <f>SUM(Projections!F98:F109)</f>
        <v/>
      </c>
      <c r="E10" s="16">
        <f>SUM(Projections!G98:G109)</f>
        <v/>
      </c>
      <c r="F10" s="17">
        <f>SUM(Projections!H98:H109)</f>
        <v/>
      </c>
      <c r="G10" s="16">
        <f>SUM(Projections!K98:K109)</f>
        <v/>
      </c>
      <c r="H10" s="17">
        <f>SUM(Projections!L98:L109)</f>
        <v/>
      </c>
      <c r="I10" s="18">
        <f>AVERAGE(Projections!M98:M109)</f>
        <v/>
      </c>
      <c r="J10" s="16">
        <f>SUM(Projections!N98:N109)</f>
        <v/>
      </c>
    </row>
    <row r="11">
      <c r="A11" t="n">
        <v>2034</v>
      </c>
      <c r="B11">
        <f>Dashboard!$B$3</f>
        <v/>
      </c>
      <c r="C11" s="16">
        <f>SUM(Projections!E110:E121)</f>
        <v/>
      </c>
      <c r="D11" s="17">
        <f>SUM(Projections!F110:F121)</f>
        <v/>
      </c>
      <c r="E11" s="16">
        <f>SUM(Projections!G110:G121)</f>
        <v/>
      </c>
      <c r="F11" s="17">
        <f>SUM(Projections!H110:H121)</f>
        <v/>
      </c>
      <c r="G11" s="16">
        <f>SUM(Projections!K110:K121)</f>
        <v/>
      </c>
      <c r="H11" s="17">
        <f>SUM(Projections!L110:L121)</f>
        <v/>
      </c>
      <c r="I11" s="18">
        <f>AVERAGE(Projections!M110:M121)</f>
        <v/>
      </c>
      <c r="J11" s="16">
        <f>SUM(Projections!N110:N121)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Export Data Simulation</t>
        </is>
      </c>
    </row>
    <row r="3">
      <c r="A3" t="inlineStr">
        <is>
          <t>Export Type:</t>
        </is>
      </c>
      <c r="B3" t="inlineStr">
        <is>
          <t>Monthly</t>
        </is>
      </c>
    </row>
    <row r="4">
      <c r="A4" t="inlineStr">
        <is>
          <t>Format:</t>
        </is>
      </c>
      <c r="B4" t="inlineStr">
        <is>
          <t>Excel</t>
        </is>
      </c>
    </row>
    <row r="6">
      <c r="A6" s="15" t="inlineStr">
        <is>
          <t>Export Data Preview:</t>
        </is>
      </c>
    </row>
    <row r="7">
      <c r="A7" s="20" t="inlineStr">
        <is>
          <t>Period</t>
        </is>
      </c>
      <c r="B7" s="20" t="inlineStr">
        <is>
          <t>Revenue_Local</t>
        </is>
      </c>
      <c r="C7" s="20" t="inlineStr">
        <is>
          <t>Revenue_USD</t>
        </is>
      </c>
      <c r="D7" s="20" t="inlineStr">
        <is>
          <t>COGS_Local</t>
        </is>
      </c>
      <c r="E7" s="20" t="inlineStr">
        <is>
          <t>COGS_USD</t>
        </is>
      </c>
      <c r="F7" s="20" t="inlineStr">
        <is>
          <t>NetProfit_Local</t>
        </is>
      </c>
      <c r="G7" s="20" t="inlineStr">
        <is>
          <t>NetProfit_USD</t>
        </is>
      </c>
      <c r="H7" s="20" t="inlineStr">
        <is>
          <t>Volume</t>
        </is>
      </c>
      <c r="I7" s="20" t="inlineStr">
        <is>
          <t>Margin</t>
        </is>
      </c>
    </row>
    <row r="8">
      <c r="A8">
        <f>Projections!B2</f>
        <v/>
      </c>
      <c r="B8">
        <f>Projections!E2</f>
        <v/>
      </c>
      <c r="C8">
        <f>Projections!F2</f>
        <v/>
      </c>
      <c r="D8">
        <f>Projections!G2</f>
        <v/>
      </c>
      <c r="E8">
        <f>Projections!H2</f>
        <v/>
      </c>
      <c r="F8">
        <f>Projections!K2</f>
        <v/>
      </c>
      <c r="G8">
        <f>Projections!L2</f>
        <v/>
      </c>
      <c r="H8">
        <f>Projections!N2</f>
        <v/>
      </c>
      <c r="I8">
        <f>Projections!M2</f>
        <v/>
      </c>
    </row>
    <row r="9">
      <c r="A9">
        <f>Projections!B3</f>
        <v/>
      </c>
      <c r="B9">
        <f>Projections!E3</f>
        <v/>
      </c>
      <c r="C9">
        <f>Projections!F3</f>
        <v/>
      </c>
      <c r="D9">
        <f>Projections!G3</f>
        <v/>
      </c>
      <c r="E9">
        <f>Projections!H3</f>
        <v/>
      </c>
      <c r="F9">
        <f>Projections!K3</f>
        <v/>
      </c>
      <c r="G9">
        <f>Projections!L3</f>
        <v/>
      </c>
      <c r="H9">
        <f>Projections!N3</f>
        <v/>
      </c>
      <c r="I9">
        <f>Projections!M3</f>
        <v/>
      </c>
    </row>
    <row r="10">
      <c r="A10">
        <f>Projections!B4</f>
        <v/>
      </c>
      <c r="B10">
        <f>Projections!E4</f>
        <v/>
      </c>
      <c r="C10">
        <f>Projections!F4</f>
        <v/>
      </c>
      <c r="D10">
        <f>Projections!G4</f>
        <v/>
      </c>
      <c r="E10">
        <f>Projections!H4</f>
        <v/>
      </c>
      <c r="F10">
        <f>Projections!K4</f>
        <v/>
      </c>
      <c r="G10">
        <f>Projections!L4</f>
        <v/>
      </c>
      <c r="H10">
        <f>Projections!N4</f>
        <v/>
      </c>
      <c r="I10">
        <f>Projections!M4</f>
        <v/>
      </c>
    </row>
    <row r="11">
      <c r="A11">
        <f>Projections!B5</f>
        <v/>
      </c>
      <c r="B11">
        <f>Projections!E5</f>
        <v/>
      </c>
      <c r="C11">
        <f>Projections!F5</f>
        <v/>
      </c>
      <c r="D11">
        <f>Projections!G5</f>
        <v/>
      </c>
      <c r="E11">
        <f>Projections!H5</f>
        <v/>
      </c>
      <c r="F11">
        <f>Projections!K5</f>
        <v/>
      </c>
      <c r="G11">
        <f>Projections!L5</f>
        <v/>
      </c>
      <c r="H11">
        <f>Projections!N5</f>
        <v/>
      </c>
      <c r="I11">
        <f>Projections!M5</f>
        <v/>
      </c>
    </row>
    <row r="12">
      <c r="A12">
        <f>Projections!B6</f>
        <v/>
      </c>
      <c r="B12">
        <f>Projections!E6</f>
        <v/>
      </c>
      <c r="C12">
        <f>Projections!F6</f>
        <v/>
      </c>
      <c r="D12">
        <f>Projections!G6</f>
        <v/>
      </c>
      <c r="E12">
        <f>Projections!H6</f>
        <v/>
      </c>
      <c r="F12">
        <f>Projections!K6</f>
        <v/>
      </c>
      <c r="G12">
        <f>Projections!L6</f>
        <v/>
      </c>
      <c r="H12">
        <f>Projections!N6</f>
        <v/>
      </c>
      <c r="I12">
        <f>Projections!M6</f>
        <v/>
      </c>
    </row>
    <row r="13">
      <c r="A13">
        <f>Projections!B7</f>
        <v/>
      </c>
      <c r="B13">
        <f>Projections!E7</f>
        <v/>
      </c>
      <c r="C13">
        <f>Projections!F7</f>
        <v/>
      </c>
      <c r="D13">
        <f>Projections!G7</f>
        <v/>
      </c>
      <c r="E13">
        <f>Projections!H7</f>
        <v/>
      </c>
      <c r="F13">
        <f>Projections!K7</f>
        <v/>
      </c>
      <c r="G13">
        <f>Projections!L7</f>
        <v/>
      </c>
      <c r="H13">
        <f>Projections!N7</f>
        <v/>
      </c>
      <c r="I13">
        <f>Projections!M7</f>
        <v/>
      </c>
    </row>
    <row r="14">
      <c r="A14">
        <f>Projections!B8</f>
        <v/>
      </c>
      <c r="B14">
        <f>Projections!E8</f>
        <v/>
      </c>
      <c r="C14">
        <f>Projections!F8</f>
        <v/>
      </c>
      <c r="D14">
        <f>Projections!G8</f>
        <v/>
      </c>
      <c r="E14">
        <f>Projections!H8</f>
        <v/>
      </c>
      <c r="F14">
        <f>Projections!K8</f>
        <v/>
      </c>
      <c r="G14">
        <f>Projections!L8</f>
        <v/>
      </c>
      <c r="H14">
        <f>Projections!N8</f>
        <v/>
      </c>
      <c r="I14">
        <f>Projections!M8</f>
        <v/>
      </c>
    </row>
    <row r="15">
      <c r="A15">
        <f>Projections!B9</f>
        <v/>
      </c>
      <c r="B15">
        <f>Projections!E9</f>
        <v/>
      </c>
      <c r="C15">
        <f>Projections!F9</f>
        <v/>
      </c>
      <c r="D15">
        <f>Projections!G9</f>
        <v/>
      </c>
      <c r="E15">
        <f>Projections!H9</f>
        <v/>
      </c>
      <c r="F15">
        <f>Projections!K9</f>
        <v/>
      </c>
      <c r="G15">
        <f>Projections!L9</f>
        <v/>
      </c>
      <c r="H15">
        <f>Projections!N9</f>
        <v/>
      </c>
      <c r="I15">
        <f>Projections!M9</f>
        <v/>
      </c>
    </row>
    <row r="16">
      <c r="A16">
        <f>Projections!B10</f>
        <v/>
      </c>
      <c r="B16">
        <f>Projections!E10</f>
        <v/>
      </c>
      <c r="C16">
        <f>Projections!F10</f>
        <v/>
      </c>
      <c r="D16">
        <f>Projections!G10</f>
        <v/>
      </c>
      <c r="E16">
        <f>Projections!H10</f>
        <v/>
      </c>
      <c r="F16">
        <f>Projections!K10</f>
        <v/>
      </c>
      <c r="G16">
        <f>Projections!L10</f>
        <v/>
      </c>
      <c r="H16">
        <f>Projections!N10</f>
        <v/>
      </c>
      <c r="I16">
        <f>Projections!M10</f>
        <v/>
      </c>
    </row>
    <row r="17">
      <c r="A17">
        <f>Projections!B11</f>
        <v/>
      </c>
      <c r="B17">
        <f>Projections!E11</f>
        <v/>
      </c>
      <c r="C17">
        <f>Projections!F11</f>
        <v/>
      </c>
      <c r="D17">
        <f>Projections!G11</f>
        <v/>
      </c>
      <c r="E17">
        <f>Projections!H11</f>
        <v/>
      </c>
      <c r="F17">
        <f>Projections!K11</f>
        <v/>
      </c>
      <c r="G17">
        <f>Projections!L11</f>
        <v/>
      </c>
      <c r="H17">
        <f>Projections!N11</f>
        <v/>
      </c>
      <c r="I17">
        <f>Projections!M11</f>
        <v/>
      </c>
    </row>
    <row r="18">
      <c r="A18">
        <f>Projections!B12</f>
        <v/>
      </c>
      <c r="B18">
        <f>Projections!E12</f>
        <v/>
      </c>
      <c r="C18">
        <f>Projections!F12</f>
        <v/>
      </c>
      <c r="D18">
        <f>Projections!G12</f>
        <v/>
      </c>
      <c r="E18">
        <f>Projections!H12</f>
        <v/>
      </c>
      <c r="F18">
        <f>Projections!K12</f>
        <v/>
      </c>
      <c r="G18">
        <f>Projections!L12</f>
        <v/>
      </c>
      <c r="H18">
        <f>Projections!N12</f>
        <v/>
      </c>
      <c r="I18">
        <f>Projections!M12</f>
        <v/>
      </c>
    </row>
    <row r="19">
      <c r="A19">
        <f>Projections!B13</f>
        <v/>
      </c>
      <c r="B19">
        <f>Projections!E13</f>
        <v/>
      </c>
      <c r="C19">
        <f>Projections!F13</f>
        <v/>
      </c>
      <c r="D19">
        <f>Projections!G13</f>
        <v/>
      </c>
      <c r="E19">
        <f>Projections!H13</f>
        <v/>
      </c>
      <c r="F19">
        <f>Projections!K13</f>
        <v/>
      </c>
      <c r="G19">
        <f>Projections!L13</f>
        <v/>
      </c>
      <c r="H19">
        <f>Projections!N13</f>
        <v/>
      </c>
      <c r="I19">
        <f>Projections!M13</f>
        <v/>
      </c>
    </row>
    <row r="20">
      <c r="A20">
        <f>Projections!B14</f>
        <v/>
      </c>
      <c r="B20">
        <f>Projections!E14</f>
        <v/>
      </c>
      <c r="C20">
        <f>Projections!F14</f>
        <v/>
      </c>
      <c r="D20">
        <f>Projections!G14</f>
        <v/>
      </c>
      <c r="E20">
        <f>Projections!H14</f>
        <v/>
      </c>
      <c r="F20">
        <f>Projections!K14</f>
        <v/>
      </c>
      <c r="G20">
        <f>Projections!L14</f>
        <v/>
      </c>
      <c r="H20">
        <f>Projections!N14</f>
        <v/>
      </c>
      <c r="I20">
        <f>Projections!M14</f>
        <v/>
      </c>
    </row>
    <row r="21">
      <c r="A21">
        <f>Projections!B15</f>
        <v/>
      </c>
      <c r="B21">
        <f>Projections!E15</f>
        <v/>
      </c>
      <c r="C21">
        <f>Projections!F15</f>
        <v/>
      </c>
      <c r="D21">
        <f>Projections!G15</f>
        <v/>
      </c>
      <c r="E21">
        <f>Projections!H15</f>
        <v/>
      </c>
      <c r="F21">
        <f>Projections!K15</f>
        <v/>
      </c>
      <c r="G21">
        <f>Projections!L15</f>
        <v/>
      </c>
      <c r="H21">
        <f>Projections!N15</f>
        <v/>
      </c>
      <c r="I21">
        <f>Projections!M15</f>
        <v/>
      </c>
    </row>
    <row r="22">
      <c r="A22">
        <f>Projections!B16</f>
        <v/>
      </c>
      <c r="B22">
        <f>Projections!E16</f>
        <v/>
      </c>
      <c r="C22">
        <f>Projections!F16</f>
        <v/>
      </c>
      <c r="D22">
        <f>Projections!G16</f>
        <v/>
      </c>
      <c r="E22">
        <f>Projections!H16</f>
        <v/>
      </c>
      <c r="F22">
        <f>Projections!K16</f>
        <v/>
      </c>
      <c r="G22">
        <f>Projections!L16</f>
        <v/>
      </c>
      <c r="H22">
        <f>Projections!N16</f>
        <v/>
      </c>
      <c r="I22">
        <f>Projections!M16</f>
        <v/>
      </c>
    </row>
    <row r="23">
      <c r="A23">
        <f>Projections!B17</f>
        <v/>
      </c>
      <c r="B23">
        <f>Projections!E17</f>
        <v/>
      </c>
      <c r="C23">
        <f>Projections!F17</f>
        <v/>
      </c>
      <c r="D23">
        <f>Projections!G17</f>
        <v/>
      </c>
      <c r="E23">
        <f>Projections!H17</f>
        <v/>
      </c>
      <c r="F23">
        <f>Projections!K17</f>
        <v/>
      </c>
      <c r="G23">
        <f>Projections!L17</f>
        <v/>
      </c>
      <c r="H23">
        <f>Projections!N17</f>
        <v/>
      </c>
      <c r="I23">
        <f>Projections!M17</f>
        <v/>
      </c>
    </row>
    <row r="24">
      <c r="A24">
        <f>Projections!B18</f>
        <v/>
      </c>
      <c r="B24">
        <f>Projections!E18</f>
        <v/>
      </c>
      <c r="C24">
        <f>Projections!F18</f>
        <v/>
      </c>
      <c r="D24">
        <f>Projections!G18</f>
        <v/>
      </c>
      <c r="E24">
        <f>Projections!H18</f>
        <v/>
      </c>
      <c r="F24">
        <f>Projections!K18</f>
        <v/>
      </c>
      <c r="G24">
        <f>Projections!L18</f>
        <v/>
      </c>
      <c r="H24">
        <f>Projections!N18</f>
        <v/>
      </c>
      <c r="I24">
        <f>Projections!M18</f>
        <v/>
      </c>
    </row>
    <row r="25">
      <c r="A25">
        <f>Projections!B19</f>
        <v/>
      </c>
      <c r="B25">
        <f>Projections!E19</f>
        <v/>
      </c>
      <c r="C25">
        <f>Projections!F19</f>
        <v/>
      </c>
      <c r="D25">
        <f>Projections!G19</f>
        <v/>
      </c>
      <c r="E25">
        <f>Projections!H19</f>
        <v/>
      </c>
      <c r="F25">
        <f>Projections!K19</f>
        <v/>
      </c>
      <c r="G25">
        <f>Projections!L19</f>
        <v/>
      </c>
      <c r="H25">
        <f>Projections!N19</f>
        <v/>
      </c>
      <c r="I25">
        <f>Projections!M19</f>
        <v/>
      </c>
    </row>
    <row r="26">
      <c r="A26">
        <f>Projections!B20</f>
        <v/>
      </c>
      <c r="B26">
        <f>Projections!E20</f>
        <v/>
      </c>
      <c r="C26">
        <f>Projections!F20</f>
        <v/>
      </c>
      <c r="D26">
        <f>Projections!G20</f>
        <v/>
      </c>
      <c r="E26">
        <f>Projections!H20</f>
        <v/>
      </c>
      <c r="F26">
        <f>Projections!K20</f>
        <v/>
      </c>
      <c r="G26">
        <f>Projections!L20</f>
        <v/>
      </c>
      <c r="H26">
        <f>Projections!N20</f>
        <v/>
      </c>
      <c r="I26">
        <f>Projections!M20</f>
        <v/>
      </c>
    </row>
    <row r="27">
      <c r="A27">
        <f>Projections!B21</f>
        <v/>
      </c>
      <c r="B27">
        <f>Projections!E21</f>
        <v/>
      </c>
      <c r="C27">
        <f>Projections!F21</f>
        <v/>
      </c>
      <c r="D27">
        <f>Projections!G21</f>
        <v/>
      </c>
      <c r="E27">
        <f>Projections!H21</f>
        <v/>
      </c>
      <c r="F27">
        <f>Projections!K21</f>
        <v/>
      </c>
      <c r="G27">
        <f>Projections!L21</f>
        <v/>
      </c>
      <c r="H27">
        <f>Projections!N21</f>
        <v/>
      </c>
      <c r="I27">
        <f>Projections!M21</f>
        <v/>
      </c>
    </row>
    <row r="28">
      <c r="A28">
        <f>Projections!B22</f>
        <v/>
      </c>
      <c r="B28">
        <f>Projections!E22</f>
        <v/>
      </c>
      <c r="C28">
        <f>Projections!F22</f>
        <v/>
      </c>
      <c r="D28">
        <f>Projections!G22</f>
        <v/>
      </c>
      <c r="E28">
        <f>Projections!H22</f>
        <v/>
      </c>
      <c r="F28">
        <f>Projections!K22</f>
        <v/>
      </c>
      <c r="G28">
        <f>Projections!L22</f>
        <v/>
      </c>
      <c r="H28">
        <f>Projections!N22</f>
        <v/>
      </c>
      <c r="I28">
        <f>Projections!M22</f>
        <v/>
      </c>
    </row>
    <row r="29">
      <c r="A29">
        <f>Projections!B23</f>
        <v/>
      </c>
      <c r="B29">
        <f>Projections!E23</f>
        <v/>
      </c>
      <c r="C29">
        <f>Projections!F23</f>
        <v/>
      </c>
      <c r="D29">
        <f>Projections!G23</f>
        <v/>
      </c>
      <c r="E29">
        <f>Projections!H23</f>
        <v/>
      </c>
      <c r="F29">
        <f>Projections!K23</f>
        <v/>
      </c>
      <c r="G29">
        <f>Projections!L23</f>
        <v/>
      </c>
      <c r="H29">
        <f>Projections!N23</f>
        <v/>
      </c>
      <c r="I29">
        <f>Projections!M23</f>
        <v/>
      </c>
    </row>
    <row r="30">
      <c r="A30">
        <f>Projections!B24</f>
        <v/>
      </c>
      <c r="B30">
        <f>Projections!E24</f>
        <v/>
      </c>
      <c r="C30">
        <f>Projections!F24</f>
        <v/>
      </c>
      <c r="D30">
        <f>Projections!G24</f>
        <v/>
      </c>
      <c r="E30">
        <f>Projections!H24</f>
        <v/>
      </c>
      <c r="F30">
        <f>Projections!K24</f>
        <v/>
      </c>
      <c r="G30">
        <f>Projections!L24</f>
        <v/>
      </c>
      <c r="H30">
        <f>Projections!N24</f>
        <v/>
      </c>
      <c r="I30">
        <f>Projections!M24</f>
        <v/>
      </c>
    </row>
    <row r="31">
      <c r="A31">
        <f>Projections!B25</f>
        <v/>
      </c>
      <c r="B31">
        <f>Projections!E25</f>
        <v/>
      </c>
      <c r="C31">
        <f>Projections!F25</f>
        <v/>
      </c>
      <c r="D31">
        <f>Projections!G25</f>
        <v/>
      </c>
      <c r="E31">
        <f>Projections!H25</f>
        <v/>
      </c>
      <c r="F31">
        <f>Projections!K25</f>
        <v/>
      </c>
      <c r="G31">
        <f>Projections!L25</f>
        <v/>
      </c>
      <c r="H31">
        <f>Projections!N25</f>
        <v/>
      </c>
      <c r="I31">
        <f>Projections!M25</f>
        <v/>
      </c>
    </row>
  </sheetData>
  <dataValidations count="2">
    <dataValidation sqref="B3" showDropDown="0" showInputMessage="0" showErrorMessage="0" allowBlank="0" type="list">
      <formula1>"Daily,Monthly,Yearly"</formula1>
    </dataValidation>
    <dataValidation sqref="B4" showDropDown="0" showInputMessage="0" showErrorMessage="0" allowBlank="0" type="list">
      <formula1>"Excel,CSV"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APAC Revenue Projections Model - User Guide</t>
        </is>
      </c>
    </row>
    <row r="3">
      <c r="A3" s="22" t="inlineStr">
        <is>
          <t>Table of Contents</t>
        </is>
      </c>
    </row>
    <row r="4">
      <c r="A4" s="14" t="inlineStr">
        <is>
          <t>1. Overview</t>
        </is>
      </c>
    </row>
    <row r="5">
      <c r="A5" s="14" t="inlineStr">
        <is>
          <t>2. Dashboard Usage</t>
        </is>
      </c>
    </row>
    <row r="6">
      <c r="A6" s="14" t="inlineStr">
        <is>
          <t>3. Country Selection</t>
        </is>
      </c>
    </row>
    <row r="7">
      <c r="A7" s="14" t="inlineStr">
        <is>
          <t>4. Period Configuration</t>
        </is>
      </c>
    </row>
    <row r="8">
      <c r="A8" s="14" t="inlineStr">
        <is>
          <t>5. Segment Management</t>
        </is>
      </c>
    </row>
    <row r="9">
      <c r="A9" s="14" t="inlineStr">
        <is>
          <t>6. Projection Calculations</t>
        </is>
      </c>
    </row>
    <row r="10">
      <c r="A10" s="14" t="inlineStr">
        <is>
          <t>7. Scenario Analysis</t>
        </is>
      </c>
    </row>
    <row r="11">
      <c r="A11" s="14" t="inlineStr">
        <is>
          <t>8. Export Functions</t>
        </is>
      </c>
    </row>
    <row r="12">
      <c r="A12" s="14" t="inlineStr">
        <is>
          <t>9. Formulas Reference</t>
        </is>
      </c>
    </row>
    <row r="13">
      <c r="A13" s="14" t="inlineStr">
        <is>
          <t>10. Troubleshooting</t>
        </is>
      </c>
    </row>
    <row r="15">
      <c r="A15" s="23" t="inlineStr">
        <is>
          <t>1. Overview</t>
        </is>
      </c>
    </row>
    <row r="16">
      <c r="A16" t="inlineStr">
        <is>
          <t>This Excel model replicates all functionality from the web-based</t>
        </is>
      </c>
    </row>
    <row r="17">
      <c r="A17" t="inlineStr">
        <is>
          <t>APAC Revenue Projections tool, supporting 8 countries:</t>
        </is>
      </c>
    </row>
    <row r="18">
      <c r="A18" t="inlineStr">
        <is>
          <t>• India (INR)</t>
        </is>
      </c>
    </row>
    <row r="19">
      <c r="A19" t="inlineStr">
        <is>
          <t>• Singapore (SGD)</t>
        </is>
      </c>
    </row>
    <row r="20">
      <c r="A20" t="inlineStr">
        <is>
          <t>• Australia (AUD)</t>
        </is>
      </c>
    </row>
    <row r="21">
      <c r="A21" t="inlineStr">
        <is>
          <t>• Japan (JPY)</t>
        </is>
      </c>
    </row>
    <row r="22">
      <c r="A22" t="inlineStr">
        <is>
          <t>• South Korea (KRW)</t>
        </is>
      </c>
    </row>
    <row r="23">
      <c r="A23" t="inlineStr">
        <is>
          <t>• Thailand (THB)</t>
        </is>
      </c>
    </row>
    <row r="24">
      <c r="A24" t="inlineStr">
        <is>
          <t>• Indonesia (IDR)</t>
        </is>
      </c>
    </row>
    <row r="25">
      <c r="A25" t="inlineStr">
        <is>
          <t>• Philippines (PHP)</t>
        </is>
      </c>
    </row>
    <row r="27">
      <c r="A27" t="inlineStr">
        <is>
          <t>Key Features:</t>
        </is>
      </c>
    </row>
    <row r="28">
      <c r="A28" t="inlineStr">
        <is>
          <t>• Multi-period projections (1M to 10Y)</t>
        </is>
      </c>
    </row>
    <row r="29">
      <c r="A29" t="inlineStr">
        <is>
          <t>• Dual currency display</t>
        </is>
      </c>
    </row>
    <row r="30">
      <c r="A30" t="inlineStr">
        <is>
          <t>• Scenario analysis</t>
        </is>
      </c>
    </row>
    <row r="31">
      <c r="A31" t="inlineStr">
        <is>
          <t>• Dynamic segment library</t>
        </is>
      </c>
    </row>
    <row r="32">
      <c r="A32" t="inlineStr">
        <is>
          <t>• Seasonality adjustments</t>
        </is>
      </c>
    </row>
    <row r="33">
      <c r="A33" t="inlineStr">
        <is>
          <t>• Export capabilities</t>
        </is>
      </c>
    </row>
    <row r="35">
      <c r="A35" s="23" t="inlineStr">
        <is>
          <t>2. Dashboard Usage</t>
        </is>
      </c>
    </row>
    <row r="36">
      <c r="A36" t="inlineStr">
        <is>
          <t>The Dashboard sheet is your main control center:</t>
        </is>
      </c>
    </row>
    <row r="38">
      <c r="A38" t="inlineStr">
        <is>
          <t>Controls:</t>
        </is>
      </c>
    </row>
    <row r="39">
      <c r="A39" t="inlineStr">
        <is>
          <t>• Country: Select from 8 APAC countries</t>
        </is>
      </c>
    </row>
    <row r="40">
      <c r="A40" t="inlineStr">
        <is>
          <t>• Period: Choose 1M, 1Y, 2Y, 5Y, or 10Y</t>
        </is>
      </c>
    </row>
    <row r="41">
      <c r="A41" t="inlineStr">
        <is>
          <t>• All calculations update automatically</t>
        </is>
      </c>
    </row>
    <row r="43">
      <c r="A43" t="inlineStr">
        <is>
          <t>Key Metrics:</t>
        </is>
      </c>
    </row>
    <row r="44">
      <c r="A44" t="inlineStr">
        <is>
          <t>• Total Revenue (Local &amp; USD)</t>
        </is>
      </c>
    </row>
    <row r="45">
      <c r="A45" t="inlineStr">
        <is>
          <t>• Net Profit (Local &amp; USD)</t>
        </is>
      </c>
    </row>
    <row r="46">
      <c r="A46" t="inlineStr">
        <is>
          <t>• Profit Margins</t>
        </is>
      </c>
    </row>
    <row r="47">
      <c r="A47" t="inlineStr">
        <is>
          <t>• Transaction Volumes</t>
        </is>
      </c>
    </row>
    <row r="49">
      <c r="A49" s="23" t="inlineStr">
        <is>
          <t>3. Calculation Logic</t>
        </is>
      </c>
    </row>
    <row r="50">
      <c r="A50" t="inlineStr">
        <is>
          <t>Revenue = Volume × Price Per Transaction</t>
        </is>
      </c>
    </row>
    <row r="51">
      <c r="A51" t="inlineStr">
        <is>
          <t>COGS = Volume × Cost Per Transaction</t>
        </is>
      </c>
    </row>
    <row r="52">
      <c r="A52" t="inlineStr">
        <is>
          <t>Net Profit = Revenue - COGS - Operating Expenses</t>
        </is>
      </c>
    </row>
    <row r="53">
      <c r="A53" t="inlineStr">
        <is>
          <t>Profit Margin = Net Profit / Revenue × 100</t>
        </is>
      </c>
    </row>
    <row r="55">
      <c r="A55" t="inlineStr">
        <is>
          <t>Volume Growth:</t>
        </is>
      </c>
    </row>
    <row r="56">
      <c r="A56" t="inlineStr">
        <is>
          <t>Volume(n) = Base Volume × (1 + Growth Rate)^n × Seasonality</t>
        </is>
      </c>
    </row>
    <row r="58">
      <c r="A58" t="inlineStr">
        <is>
          <t>Currency Conversion:</t>
        </is>
      </c>
    </row>
    <row r="59">
      <c r="A59" t="inlineStr">
        <is>
          <t>USD Value = Local Value / Exchange Rate</t>
        </is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New South Wales</t>
        </is>
      </c>
      <c r="B2" t="n">
        <v>8.199999999999999</v>
      </c>
      <c r="C2" t="n">
        <v>78</v>
      </c>
      <c r="D2" t="n">
        <v>1.8</v>
      </c>
      <c r="E2" t="n">
        <v>84</v>
      </c>
      <c r="F2" t="inlineStr">
        <is>
          <t>high</t>
        </is>
      </c>
      <c r="G2" t="n">
        <v>74</v>
      </c>
      <c r="H2" t="n">
        <v>6</v>
      </c>
      <c r="I2" t="n">
        <v>11512799</v>
      </c>
      <c r="J2" t="n">
        <v>2486764</v>
      </c>
    </row>
    <row r="3">
      <c r="A3" t="inlineStr">
        <is>
          <t>Victoria</t>
        </is>
      </c>
      <c r="B3" t="n">
        <v>6.7</v>
      </c>
      <c r="C3" t="n">
        <v>80</v>
      </c>
      <c r="D3" t="n">
        <v>1.9</v>
      </c>
      <c r="E3" t="n">
        <v>86</v>
      </c>
      <c r="F3" t="inlineStr">
        <is>
          <t>high</t>
        </is>
      </c>
      <c r="G3" t="n">
        <v>76</v>
      </c>
      <c r="H3" t="n">
        <v>7</v>
      </c>
      <c r="I3" t="n">
        <v>10184000</v>
      </c>
      <c r="J3" t="n">
        <v>2199744</v>
      </c>
    </row>
    <row r="4">
      <c r="A4" t="inlineStr">
        <is>
          <t>Queensland</t>
        </is>
      </c>
      <c r="B4" t="n">
        <v>5.2</v>
      </c>
      <c r="C4" t="n">
        <v>72</v>
      </c>
      <c r="D4" t="n">
        <v>1.6</v>
      </c>
      <c r="E4" t="n">
        <v>79</v>
      </c>
      <c r="F4" t="inlineStr">
        <is>
          <t>medium</t>
        </is>
      </c>
      <c r="G4" t="n">
        <v>69</v>
      </c>
      <c r="H4" t="n">
        <v>5</v>
      </c>
      <c r="I4" t="n">
        <v>5990400</v>
      </c>
      <c r="J4" t="n">
        <v>718848</v>
      </c>
    </row>
    <row r="5">
      <c r="A5" t="inlineStr">
        <is>
          <t>Western Australia</t>
        </is>
      </c>
      <c r="B5" t="n">
        <v>2.7</v>
      </c>
      <c r="C5" t="n">
        <v>75</v>
      </c>
      <c r="D5" t="n">
        <v>1.7</v>
      </c>
      <c r="E5" t="n">
        <v>82</v>
      </c>
      <c r="F5" t="inlineStr">
        <is>
          <t>high</t>
        </is>
      </c>
      <c r="G5" t="n">
        <v>78</v>
      </c>
      <c r="H5" t="n">
        <v>6</v>
      </c>
      <c r="I5" t="n">
        <v>3442500</v>
      </c>
      <c r="J5" t="n">
        <v>743580</v>
      </c>
    </row>
    <row r="6">
      <c r="A6" t="inlineStr">
        <is>
          <t>South Australia</t>
        </is>
      </c>
      <c r="B6" t="n">
        <v>1.8</v>
      </c>
      <c r="C6" t="n">
        <v>77</v>
      </c>
      <c r="D6" t="n">
        <v>1.8</v>
      </c>
      <c r="E6" t="n">
        <v>81</v>
      </c>
      <c r="F6" t="inlineStr">
        <is>
          <t>medium</t>
        </is>
      </c>
      <c r="G6" t="n">
        <v>72</v>
      </c>
      <c r="H6" t="n">
        <v>5</v>
      </c>
      <c r="I6" t="n">
        <v>2494800</v>
      </c>
      <c r="J6" t="n">
        <v>359251</v>
      </c>
    </row>
    <row r="7">
      <c r="A7" t="inlineStr">
        <is>
          <t>Tasmania</t>
        </is>
      </c>
      <c r="B7" t="n">
        <v>0.54</v>
      </c>
      <c r="C7" t="n">
        <v>74</v>
      </c>
      <c r="D7" t="n">
        <v>1.5</v>
      </c>
      <c r="E7" t="n">
        <v>76</v>
      </c>
      <c r="F7" t="inlineStr">
        <is>
          <t>medium</t>
        </is>
      </c>
      <c r="G7" t="n">
        <v>65</v>
      </c>
      <c r="H7" t="n">
        <v>4</v>
      </c>
      <c r="I7" t="n">
        <v>599400</v>
      </c>
      <c r="J7" t="n">
        <v>71928</v>
      </c>
    </row>
    <row r="8">
      <c r="A8" t="inlineStr">
        <is>
          <t>Northern Territory</t>
        </is>
      </c>
      <c r="B8" t="n">
        <v>0.25</v>
      </c>
      <c r="C8" t="n">
        <v>65</v>
      </c>
      <c r="D8" t="n">
        <v>1.3</v>
      </c>
      <c r="E8" t="n">
        <v>68</v>
      </c>
      <c r="F8" t="inlineStr">
        <is>
          <t>medium</t>
        </is>
      </c>
      <c r="G8" t="n">
        <v>79</v>
      </c>
      <c r="H8" t="n">
        <v>3</v>
      </c>
      <c r="I8" t="n">
        <v>211250</v>
      </c>
      <c r="J8" t="n">
        <v>25350</v>
      </c>
    </row>
    <row r="9">
      <c r="A9" t="inlineStr">
        <is>
          <t>ACT</t>
        </is>
      </c>
      <c r="B9" t="n">
        <v>0.43</v>
      </c>
      <c r="C9" t="n">
        <v>85</v>
      </c>
      <c r="D9" t="n">
        <v>2.2</v>
      </c>
      <c r="E9" t="n">
        <v>92</v>
      </c>
      <c r="F9" t="inlineStr">
        <is>
          <t>high</t>
        </is>
      </c>
      <c r="G9" t="n">
        <v>88</v>
      </c>
      <c r="H9" t="n">
        <v>8</v>
      </c>
      <c r="I9" t="n">
        <v>804100</v>
      </c>
      <c r="J9" t="n">
        <v>173685</v>
      </c>
    </row>
    <row r="10">
      <c r="A10" t="inlineStr">
        <is>
          <t>Indigenous Population</t>
        </is>
      </c>
      <c r="B10" t="n">
        <v>0.8</v>
      </c>
      <c r="C10" t="n">
        <v>45</v>
      </c>
      <c r="D10" t="n">
        <v>0.8</v>
      </c>
      <c r="E10" t="n">
        <v>52</v>
      </c>
      <c r="F10" t="inlineStr">
        <is>
          <t>low</t>
        </is>
      </c>
      <c r="G10" t="n">
        <v>35</v>
      </c>
      <c r="H10" t="n">
        <v>2</v>
      </c>
      <c r="I10" t="n">
        <v>288000</v>
      </c>
      <c r="J10" t="n">
        <v>23040</v>
      </c>
    </row>
    <row r="11">
      <c r="A11" t="inlineStr">
        <is>
          <t>Temporary Residents</t>
        </is>
      </c>
      <c r="B11" t="n">
        <v>2.2</v>
      </c>
      <c r="C11" t="n">
        <v>60</v>
      </c>
      <c r="D11" t="n">
        <v>1</v>
      </c>
      <c r="E11" t="n">
        <v>68</v>
      </c>
      <c r="F11" t="inlineStr">
        <is>
          <t>medium</t>
        </is>
      </c>
      <c r="G11" t="n">
        <v>85</v>
      </c>
      <c r="H11" t="n">
        <v>4</v>
      </c>
      <c r="I11" t="n">
        <v>1320000</v>
      </c>
      <c r="J11" t="n">
        <v>158400</v>
      </c>
    </row>
    <row r="12">
      <c r="A12" t="inlineStr">
        <is>
          <t>Financial Services Workers</t>
        </is>
      </c>
      <c r="B12" t="n">
        <v>1.2</v>
      </c>
      <c r="C12" t="n">
        <v>95</v>
      </c>
      <c r="D12" t="n">
        <v>2.8</v>
      </c>
      <c r="E12" t="n">
        <v>97</v>
      </c>
      <c r="F12" t="inlineStr">
        <is>
          <t>high</t>
        </is>
      </c>
      <c r="G12" t="n">
        <v>95</v>
      </c>
      <c r="H12" t="n">
        <v>12</v>
      </c>
      <c r="I12" t="n">
        <v>3192000</v>
      </c>
      <c r="J12" t="n">
        <v>689472</v>
      </c>
    </row>
    <row r="13">
      <c r="A13" t="inlineStr">
        <is>
          <t>Government Employees</t>
        </is>
      </c>
      <c r="B13" t="n">
        <v>2.1</v>
      </c>
      <c r="C13" t="n">
        <v>88</v>
      </c>
      <c r="D13" t="n">
        <v>2.4</v>
      </c>
      <c r="E13" t="n">
        <v>89</v>
      </c>
      <c r="F13" t="inlineStr">
        <is>
          <t>high</t>
        </is>
      </c>
      <c r="G13" t="n">
        <v>78</v>
      </c>
      <c r="H13" t="n">
        <v>8</v>
      </c>
      <c r="I13" t="n">
        <v>4435200</v>
      </c>
      <c r="J13" t="n">
        <v>958003</v>
      </c>
    </row>
    <row r="14">
      <c r="A14" t="inlineStr">
        <is>
          <t>Healthcare Workers</t>
        </is>
      </c>
      <c r="B14" t="n">
        <v>1.8</v>
      </c>
      <c r="C14" t="n">
        <v>82</v>
      </c>
      <c r="D14" t="n">
        <v>2.1</v>
      </c>
      <c r="E14" t="n">
        <v>85</v>
      </c>
      <c r="F14" t="inlineStr">
        <is>
          <t>high</t>
        </is>
      </c>
      <c r="G14" t="n">
        <v>80</v>
      </c>
      <c r="H14" t="n">
        <v>7</v>
      </c>
      <c r="I14" t="n">
        <v>3099600</v>
      </c>
      <c r="J14" t="n">
        <v>669513</v>
      </c>
    </row>
    <row r="15">
      <c r="A15" t="inlineStr">
        <is>
          <t>Mining &amp; Resources</t>
        </is>
      </c>
      <c r="B15" t="n">
        <v>0.6</v>
      </c>
      <c r="C15" t="n">
        <v>76</v>
      </c>
      <c r="D15" t="n">
        <v>1.9</v>
      </c>
      <c r="E15" t="n">
        <v>78</v>
      </c>
      <c r="F15" t="inlineStr">
        <is>
          <t>high</t>
        </is>
      </c>
      <c r="G15" t="n">
        <v>65</v>
      </c>
      <c r="H15" t="n">
        <v>5</v>
      </c>
      <c r="I15" t="n">
        <v>866400</v>
      </c>
      <c r="J15" t="n">
        <v>155952</v>
      </c>
    </row>
    <row r="16"/>
    <row r="17">
      <c r="A17" s="28" t="inlineStr">
        <is>
          <t>TOTAL</t>
        </is>
      </c>
      <c r="B17" s="28">
        <f>SUM(B2:B15)</f>
        <v/>
      </c>
      <c r="C17" s="28">
        <f>AVERAGE(C2:C15)</f>
        <v/>
      </c>
      <c r="D17" s="28" t="n"/>
      <c r="E17" s="28">
        <f>AVERAGE(E2:E15)</f>
        <v/>
      </c>
      <c r="F17" s="28" t="n"/>
      <c r="G17" s="28">
        <f>AVERAGE(G2:G15)</f>
        <v/>
      </c>
      <c r="H17" s="28">
        <f>AVERAGE(H2:H15)</f>
        <v/>
      </c>
      <c r="I17" s="28">
        <f>SUM(I2:I15)</f>
        <v/>
      </c>
      <c r="J17" s="28">
        <f>SUM(J2:J15)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Uttar Pradesh</t>
        </is>
      </c>
      <c r="B2" t="n">
        <v>237.9</v>
      </c>
      <c r="C2" t="n">
        <v>11</v>
      </c>
      <c r="D2" t="n">
        <v>1</v>
      </c>
      <c r="E2" t="n">
        <v>45</v>
      </c>
      <c r="F2" t="inlineStr">
        <is>
          <t>medium</t>
        </is>
      </c>
      <c r="G2" t="n">
        <v>22</v>
      </c>
      <c r="H2" t="n">
        <v>8</v>
      </c>
      <c r="I2" t="n">
        <v>26169000</v>
      </c>
      <c r="J2" t="n">
        <v>2826252</v>
      </c>
    </row>
    <row r="3">
      <c r="A3" t="inlineStr">
        <is>
          <t>Maharashtra</t>
        </is>
      </c>
      <c r="B3" t="n">
        <v>123.1</v>
      </c>
      <c r="C3" t="n">
        <v>11</v>
      </c>
      <c r="D3" t="n">
        <v>1</v>
      </c>
      <c r="E3" t="n">
        <v>68</v>
      </c>
      <c r="F3" t="inlineStr">
        <is>
          <t>high</t>
        </is>
      </c>
      <c r="G3" t="n">
        <v>45</v>
      </c>
      <c r="H3" t="n">
        <v>12</v>
      </c>
      <c r="I3" t="n">
        <v>13541000</v>
      </c>
      <c r="J3" t="n">
        <v>2437380</v>
      </c>
    </row>
    <row r="4">
      <c r="A4" t="inlineStr">
        <is>
          <t>Bihar</t>
        </is>
      </c>
      <c r="B4" t="n">
        <v>124.8</v>
      </c>
      <c r="C4" t="n">
        <v>10</v>
      </c>
      <c r="D4" t="n">
        <v>1</v>
      </c>
      <c r="E4" t="n">
        <v>35</v>
      </c>
      <c r="F4" t="inlineStr">
        <is>
          <t>low</t>
        </is>
      </c>
      <c r="G4" t="n">
        <v>11</v>
      </c>
      <c r="H4" t="n">
        <v>6</v>
      </c>
      <c r="I4" t="n">
        <v>12480000</v>
      </c>
      <c r="J4" t="n">
        <v>898560</v>
      </c>
    </row>
    <row r="5">
      <c r="A5" t="inlineStr">
        <is>
          <t>West Bengal</t>
        </is>
      </c>
      <c r="B5" t="n">
        <v>98.90000000000001</v>
      </c>
      <c r="C5" t="n">
        <v>11</v>
      </c>
      <c r="D5" t="n">
        <v>1</v>
      </c>
      <c r="E5" t="n">
        <v>52</v>
      </c>
      <c r="F5" t="inlineStr">
        <is>
          <t>medium</t>
        </is>
      </c>
      <c r="G5" t="n">
        <v>32</v>
      </c>
      <c r="H5" t="n">
        <v>9</v>
      </c>
      <c r="I5" t="n">
        <v>10879000</v>
      </c>
      <c r="J5" t="n">
        <v>1305480</v>
      </c>
    </row>
    <row r="6">
      <c r="A6" t="inlineStr">
        <is>
          <t>Madhya Pradesh</t>
        </is>
      </c>
      <c r="B6" t="n">
        <v>85</v>
      </c>
      <c r="C6" t="n">
        <v>12</v>
      </c>
      <c r="D6" t="n">
        <v>1</v>
      </c>
      <c r="E6" t="n">
        <v>42</v>
      </c>
      <c r="F6" t="inlineStr">
        <is>
          <t>medium</t>
        </is>
      </c>
      <c r="G6" t="n">
        <v>28</v>
      </c>
      <c r="H6" t="n">
        <v>7</v>
      </c>
      <c r="I6" t="n">
        <v>10200000</v>
      </c>
      <c r="J6" t="n">
        <v>1101600</v>
      </c>
    </row>
    <row r="7">
      <c r="A7" t="inlineStr">
        <is>
          <t>Rajasthan</t>
        </is>
      </c>
      <c r="B7" t="n">
        <v>79.5</v>
      </c>
      <c r="C7" t="n">
        <v>11</v>
      </c>
      <c r="D7" t="n">
        <v>1</v>
      </c>
      <c r="E7" t="n">
        <v>48</v>
      </c>
      <c r="F7" t="inlineStr">
        <is>
          <t>medium</t>
        </is>
      </c>
      <c r="G7" t="n">
        <v>25</v>
      </c>
      <c r="H7" t="n">
        <v>8</v>
      </c>
      <c r="I7" t="n">
        <v>8745000</v>
      </c>
      <c r="J7" t="n">
        <v>944460</v>
      </c>
    </row>
    <row r="8">
      <c r="A8" t="inlineStr">
        <is>
          <t>Tamil Nadu</t>
        </is>
      </c>
      <c r="B8" t="n">
        <v>77.8</v>
      </c>
      <c r="C8" t="n">
        <v>12</v>
      </c>
      <c r="D8" t="n">
        <v>1</v>
      </c>
      <c r="E8" t="n">
        <v>72</v>
      </c>
      <c r="F8" t="inlineStr">
        <is>
          <t>high</t>
        </is>
      </c>
      <c r="G8" t="n">
        <v>48</v>
      </c>
      <c r="H8" t="n">
        <v>14</v>
      </c>
      <c r="I8" t="n">
        <v>9336000</v>
      </c>
      <c r="J8" t="n">
        <v>1680480</v>
      </c>
    </row>
    <row r="9">
      <c r="A9" t="inlineStr">
        <is>
          <t>Karnataka</t>
        </is>
      </c>
      <c r="B9" t="n">
        <v>67.7</v>
      </c>
      <c r="C9" t="n">
        <v>11</v>
      </c>
      <c r="D9" t="n">
        <v>1</v>
      </c>
      <c r="E9" t="n">
        <v>75</v>
      </c>
      <c r="F9" t="inlineStr">
        <is>
          <t>high</t>
        </is>
      </c>
      <c r="G9" t="n">
        <v>39</v>
      </c>
      <c r="H9" t="n">
        <v>15</v>
      </c>
      <c r="I9" t="n">
        <v>7447000</v>
      </c>
      <c r="J9" t="n">
        <v>1340460</v>
      </c>
    </row>
    <row r="10">
      <c r="A10" t="inlineStr">
        <is>
          <t>Gujarat</t>
        </is>
      </c>
      <c r="B10" t="n">
        <v>63.9</v>
      </c>
      <c r="C10" t="n">
        <v>11</v>
      </c>
      <c r="D10" t="n">
        <v>1</v>
      </c>
      <c r="E10" t="n">
        <v>65</v>
      </c>
      <c r="F10" t="inlineStr">
        <is>
          <t>high</t>
        </is>
      </c>
      <c r="G10" t="n">
        <v>43</v>
      </c>
      <c r="H10" t="n">
        <v>12</v>
      </c>
      <c r="I10" t="n">
        <v>7029000</v>
      </c>
      <c r="J10" t="n">
        <v>1265220</v>
      </c>
    </row>
    <row r="11">
      <c r="A11" t="inlineStr">
        <is>
          <t>Andhra Pradesh</t>
        </is>
      </c>
      <c r="B11" t="n">
        <v>54</v>
      </c>
      <c r="C11" t="n">
        <v>13</v>
      </c>
      <c r="D11" t="n">
        <v>1</v>
      </c>
      <c r="E11" t="n">
        <v>58</v>
      </c>
      <c r="F11" t="inlineStr">
        <is>
          <t>medium</t>
        </is>
      </c>
      <c r="G11" t="n">
        <v>33</v>
      </c>
      <c r="H11" t="n">
        <v>10</v>
      </c>
      <c r="I11" t="n">
        <v>7020000</v>
      </c>
      <c r="J11" t="n">
        <v>842400</v>
      </c>
    </row>
    <row r="12">
      <c r="A12" t="inlineStr">
        <is>
          <t>Odisha</t>
        </is>
      </c>
      <c r="B12" t="n">
        <v>46.4</v>
      </c>
      <c r="C12" t="n">
        <v>13</v>
      </c>
      <c r="D12" t="n">
        <v>1</v>
      </c>
      <c r="E12" t="n">
        <v>38</v>
      </c>
      <c r="F12" t="inlineStr">
        <is>
          <t>low</t>
        </is>
      </c>
      <c r="G12" t="n">
        <v>17</v>
      </c>
      <c r="H12" t="n">
        <v>6</v>
      </c>
      <c r="I12" t="n">
        <v>6032000</v>
      </c>
      <c r="J12" t="n">
        <v>434304</v>
      </c>
    </row>
    <row r="13">
      <c r="A13" t="inlineStr">
        <is>
          <t>Kerala</t>
        </is>
      </c>
      <c r="B13" t="n">
        <v>35.3</v>
      </c>
      <c r="C13" t="n">
        <v>14</v>
      </c>
      <c r="D13" t="n">
        <v>1</v>
      </c>
      <c r="E13" t="n">
        <v>82</v>
      </c>
      <c r="F13" t="inlineStr">
        <is>
          <t>high</t>
        </is>
      </c>
      <c r="G13" t="n">
        <v>48</v>
      </c>
      <c r="H13" t="n">
        <v>16</v>
      </c>
      <c r="I13" t="n">
        <v>4942000</v>
      </c>
      <c r="J13" t="n">
        <v>1067472</v>
      </c>
    </row>
    <row r="14">
      <c r="A14" t="inlineStr">
        <is>
          <t>Jharkhand</t>
        </is>
      </c>
      <c r="B14" t="n">
        <v>38.6</v>
      </c>
      <c r="C14" t="n">
        <v>10</v>
      </c>
      <c r="D14" t="n">
        <v>1</v>
      </c>
      <c r="E14" t="n">
        <v>32</v>
      </c>
      <c r="F14" t="inlineStr">
        <is>
          <t>low</t>
        </is>
      </c>
      <c r="G14" t="n">
        <v>24</v>
      </c>
      <c r="H14" t="n">
        <v>5</v>
      </c>
      <c r="I14" t="n">
        <v>3860000</v>
      </c>
      <c r="J14" t="n">
        <v>277920</v>
      </c>
    </row>
    <row r="15">
      <c r="A15" t="inlineStr">
        <is>
          <t>Assam</t>
        </is>
      </c>
      <c r="B15" t="n">
        <v>35.6</v>
      </c>
      <c r="C15" t="n">
        <v>11</v>
      </c>
      <c r="D15" t="n">
        <v>1</v>
      </c>
      <c r="E15" t="n">
        <v>41</v>
      </c>
      <c r="F15" t="inlineStr">
        <is>
          <t>low</t>
        </is>
      </c>
      <c r="G15" t="n">
        <v>14</v>
      </c>
      <c r="H15" t="n">
        <v>7</v>
      </c>
      <c r="I15" t="n">
        <v>3916000</v>
      </c>
      <c r="J15" t="n">
        <v>281952</v>
      </c>
    </row>
    <row r="16">
      <c r="A16" t="inlineStr">
        <is>
          <t>Punjab</t>
        </is>
      </c>
      <c r="B16" t="n">
        <v>30.5</v>
      </c>
      <c r="C16" t="n">
        <v>12</v>
      </c>
      <c r="D16" t="n">
        <v>1</v>
      </c>
      <c r="E16" t="n">
        <v>62</v>
      </c>
      <c r="F16" t="inlineStr">
        <is>
          <t>medium</t>
        </is>
      </c>
      <c r="G16" t="n">
        <v>37</v>
      </c>
      <c r="H16" t="n">
        <v>11</v>
      </c>
      <c r="I16" t="n">
        <v>3660000</v>
      </c>
      <c r="J16" t="n">
        <v>439200</v>
      </c>
    </row>
    <row r="17">
      <c r="A17" t="inlineStr">
        <is>
          <t>Chhattisgarh</t>
        </is>
      </c>
      <c r="B17" t="n">
        <v>29.4</v>
      </c>
      <c r="C17" t="n">
        <v>10</v>
      </c>
      <c r="D17" t="n">
        <v>1</v>
      </c>
      <c r="E17" t="n">
        <v>36</v>
      </c>
      <c r="F17" t="inlineStr">
        <is>
          <t>low</t>
        </is>
      </c>
      <c r="G17" t="n">
        <v>23</v>
      </c>
      <c r="H17" t="n">
        <v>6</v>
      </c>
      <c r="I17" t="n">
        <v>2940000</v>
      </c>
      <c r="J17" t="n">
        <v>211680</v>
      </c>
    </row>
    <row r="18">
      <c r="A18" t="inlineStr">
        <is>
          <t>Haryana</t>
        </is>
      </c>
      <c r="B18" t="n">
        <v>28.2</v>
      </c>
      <c r="C18" t="n">
        <v>11</v>
      </c>
      <c r="D18" t="n">
        <v>1</v>
      </c>
      <c r="E18" t="n">
        <v>67</v>
      </c>
      <c r="F18" t="inlineStr">
        <is>
          <t>high</t>
        </is>
      </c>
      <c r="G18" t="n">
        <v>35</v>
      </c>
      <c r="H18" t="n">
        <v>13</v>
      </c>
      <c r="I18" t="n">
        <v>3102000</v>
      </c>
      <c r="J18" t="n">
        <v>558360</v>
      </c>
    </row>
    <row r="19">
      <c r="A19" t="inlineStr">
        <is>
          <t>Telangana</t>
        </is>
      </c>
      <c r="B19" t="n">
        <v>37.2</v>
      </c>
      <c r="C19" t="n">
        <v>8</v>
      </c>
      <c r="D19" t="n">
        <v>1</v>
      </c>
      <c r="E19" t="n">
        <v>74</v>
      </c>
      <c r="F19" t="inlineStr">
        <is>
          <t>high</t>
        </is>
      </c>
      <c r="G19" t="n">
        <v>39</v>
      </c>
      <c r="H19" t="n">
        <v>18</v>
      </c>
      <c r="I19" t="n">
        <v>2976000</v>
      </c>
      <c r="J19" t="n">
        <v>535680</v>
      </c>
    </row>
    <row r="20">
      <c r="A20" t="inlineStr">
        <is>
          <t>Delhi NCT</t>
        </is>
      </c>
      <c r="B20" t="n">
        <v>19.3</v>
      </c>
      <c r="C20" t="n">
        <v>10</v>
      </c>
      <c r="D20" t="n">
        <v>1</v>
      </c>
      <c r="E20" t="n">
        <v>88</v>
      </c>
      <c r="F20" t="inlineStr">
        <is>
          <t>high</t>
        </is>
      </c>
      <c r="G20" t="n">
        <v>98</v>
      </c>
      <c r="H20" t="n">
        <v>20</v>
      </c>
      <c r="I20" t="n">
        <v>1930000</v>
      </c>
      <c r="J20" t="n">
        <v>416880</v>
      </c>
    </row>
    <row r="21">
      <c r="A21" t="inlineStr">
        <is>
          <t>Uttarakhand</t>
        </is>
      </c>
      <c r="B21" t="n">
        <v>11.3</v>
      </c>
      <c r="C21" t="n">
        <v>9</v>
      </c>
      <c r="D21" t="n">
        <v>1</v>
      </c>
      <c r="E21" t="n">
        <v>55</v>
      </c>
      <c r="F21" t="inlineStr">
        <is>
          <t>medium</t>
        </is>
      </c>
      <c r="G21" t="n">
        <v>31</v>
      </c>
      <c r="H21" t="n">
        <v>9</v>
      </c>
      <c r="I21" t="n">
        <v>1017000</v>
      </c>
      <c r="J21" t="n">
        <v>122040</v>
      </c>
    </row>
    <row r="22">
      <c r="A22" t="inlineStr">
        <is>
          <t>Himachal Pradesh</t>
        </is>
      </c>
      <c r="B22" t="n">
        <v>7.3</v>
      </c>
      <c r="C22" t="n">
        <v>12</v>
      </c>
      <c r="D22" t="n">
        <v>1</v>
      </c>
      <c r="E22" t="n">
        <v>58</v>
      </c>
      <c r="F22" t="inlineStr">
        <is>
          <t>medium</t>
        </is>
      </c>
      <c r="G22" t="n">
        <v>25</v>
      </c>
      <c r="H22" t="n">
        <v>10</v>
      </c>
      <c r="I22" t="n">
        <v>876000</v>
      </c>
      <c r="J22" t="n">
        <v>105120</v>
      </c>
    </row>
    <row r="23">
      <c r="A23" t="inlineStr">
        <is>
          <t>Tripura</t>
        </is>
      </c>
      <c r="B23" t="n">
        <v>4.2</v>
      </c>
      <c r="C23" t="n">
        <v>9</v>
      </c>
      <c r="D23" t="n">
        <v>1</v>
      </c>
      <c r="E23" t="n">
        <v>44</v>
      </c>
      <c r="F23" t="inlineStr">
        <is>
          <t>low</t>
        </is>
      </c>
      <c r="G23" t="n">
        <v>26</v>
      </c>
      <c r="H23" t="n">
        <v>7</v>
      </c>
      <c r="I23" t="n">
        <v>378000</v>
      </c>
      <c r="J23" t="n">
        <v>27216</v>
      </c>
    </row>
    <row r="24">
      <c r="A24" t="inlineStr">
        <is>
          <t>Meghalaya</t>
        </is>
      </c>
      <c r="B24" t="n">
        <v>3.4</v>
      </c>
      <c r="C24" t="n">
        <v>8</v>
      </c>
      <c r="D24" t="n">
        <v>1</v>
      </c>
      <c r="E24" t="n">
        <v>38</v>
      </c>
      <c r="F24" t="inlineStr">
        <is>
          <t>low</t>
        </is>
      </c>
      <c r="G24" t="n">
        <v>20</v>
      </c>
      <c r="H24" t="n">
        <v>6</v>
      </c>
      <c r="I24" t="n">
        <v>272000</v>
      </c>
      <c r="J24" t="n">
        <v>19584</v>
      </c>
    </row>
    <row r="25">
      <c r="A25" t="inlineStr">
        <is>
          <t>Manipur</t>
        </is>
      </c>
      <c r="B25" t="n">
        <v>3.2</v>
      </c>
      <c r="C25" t="n">
        <v>9</v>
      </c>
      <c r="D25" t="n">
        <v>1</v>
      </c>
      <c r="E25" t="n">
        <v>42</v>
      </c>
      <c r="F25" t="inlineStr">
        <is>
          <t>low</t>
        </is>
      </c>
      <c r="G25" t="n">
        <v>28</v>
      </c>
      <c r="H25" t="n">
        <v>7</v>
      </c>
      <c r="I25" t="n">
        <v>288000</v>
      </c>
      <c r="J25" t="n">
        <v>20736</v>
      </c>
    </row>
    <row r="26">
      <c r="A26" t="inlineStr">
        <is>
          <t>Nagaland</t>
        </is>
      </c>
      <c r="B26" t="n">
        <v>2.2</v>
      </c>
      <c r="C26" t="n">
        <v>8</v>
      </c>
      <c r="D26" t="n">
        <v>1</v>
      </c>
      <c r="E26" t="n">
        <v>41</v>
      </c>
      <c r="F26" t="inlineStr">
        <is>
          <t>low</t>
        </is>
      </c>
      <c r="G26" t="n">
        <v>29</v>
      </c>
      <c r="H26" t="n">
        <v>7</v>
      </c>
      <c r="I26" t="n">
        <v>176000</v>
      </c>
      <c r="J26" t="n">
        <v>12672</v>
      </c>
    </row>
    <row r="27">
      <c r="A27" t="inlineStr">
        <is>
          <t>Goa</t>
        </is>
      </c>
      <c r="B27" t="n">
        <v>1.6</v>
      </c>
      <c r="C27" t="n">
        <v>15</v>
      </c>
      <c r="D27" t="n">
        <v>1</v>
      </c>
      <c r="E27" t="n">
        <v>78</v>
      </c>
      <c r="F27" t="inlineStr">
        <is>
          <t>high</t>
        </is>
      </c>
      <c r="G27" t="n">
        <v>62</v>
      </c>
      <c r="H27" t="n">
        <v>15</v>
      </c>
      <c r="I27" t="n">
        <v>240000</v>
      </c>
      <c r="J27" t="n">
        <v>43200</v>
      </c>
    </row>
    <row r="28">
      <c r="A28" t="inlineStr">
        <is>
          <t>Arunachal Pradesh</t>
        </is>
      </c>
      <c r="B28" t="n">
        <v>1.5</v>
      </c>
      <c r="C28" t="n">
        <v>7</v>
      </c>
      <c r="D28" t="n">
        <v>1</v>
      </c>
      <c r="E28" t="n">
        <v>35</v>
      </c>
      <c r="F28" t="inlineStr">
        <is>
          <t>low</t>
        </is>
      </c>
      <c r="G28" t="n">
        <v>23</v>
      </c>
      <c r="H28" t="n">
        <v>6</v>
      </c>
      <c r="I28" t="n">
        <v>105000</v>
      </c>
      <c r="J28" t="n">
        <v>7560</v>
      </c>
    </row>
    <row r="29">
      <c r="A29" t="inlineStr">
        <is>
          <t>Mizoram</t>
        </is>
      </c>
      <c r="B29" t="n">
        <v>1.2</v>
      </c>
      <c r="C29" t="n">
        <v>9</v>
      </c>
      <c r="D29" t="n">
        <v>1</v>
      </c>
      <c r="E29" t="n">
        <v>46</v>
      </c>
      <c r="F29" t="inlineStr">
        <is>
          <t>low</t>
        </is>
      </c>
      <c r="G29" t="n">
        <v>52</v>
      </c>
      <c r="H29" t="n">
        <v>8</v>
      </c>
      <c r="I29" t="n">
        <v>108000</v>
      </c>
      <c r="J29" t="n">
        <v>7776</v>
      </c>
    </row>
    <row r="30"/>
    <row r="31">
      <c r="A31" s="28" t="inlineStr">
        <is>
          <t>TOTAL</t>
        </is>
      </c>
      <c r="B31" s="28">
        <f>SUM(B2:B29)</f>
        <v/>
      </c>
      <c r="C31" s="28">
        <f>AVERAGE(C2:C29)</f>
        <v/>
      </c>
      <c r="D31" s="28" t="n"/>
      <c r="E31" s="28">
        <f>AVERAGE(E2:E29)</f>
        <v/>
      </c>
      <c r="F31" s="28" t="n"/>
      <c r="G31" s="28">
        <f>AVERAGE(G2:G29)</f>
        <v/>
      </c>
      <c r="H31" s="28">
        <f>AVERAGE(H2:H29)</f>
        <v/>
      </c>
      <c r="I31" s="28">
        <f>SUM(I2:I29)</f>
        <v/>
      </c>
      <c r="J31" s="28">
        <f>SUM(J2:J29)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Jakarta Metropolitan</t>
        </is>
      </c>
      <c r="B2" t="n">
        <v>34.5</v>
      </c>
      <c r="C2" t="n">
        <v>72</v>
      </c>
      <c r="D2" t="n">
        <v>2</v>
      </c>
      <c r="E2" t="n">
        <v>82</v>
      </c>
      <c r="F2" t="inlineStr">
        <is>
          <t>high</t>
        </is>
      </c>
      <c r="G2" t="n">
        <v>100</v>
      </c>
      <c r="H2" t="n">
        <v>15</v>
      </c>
      <c r="I2" t="n">
        <v>49680000</v>
      </c>
      <c r="J2" t="n">
        <v>10730880</v>
      </c>
    </row>
    <row r="3">
      <c r="A3" t="inlineStr">
        <is>
          <t>West Java Province</t>
        </is>
      </c>
      <c r="B3" t="n">
        <v>48</v>
      </c>
      <c r="C3" t="n">
        <v>58</v>
      </c>
      <c r="D3" t="n">
        <v>1.5</v>
      </c>
      <c r="E3" t="n">
        <v>68</v>
      </c>
      <c r="F3" t="inlineStr">
        <is>
          <t>medium</t>
        </is>
      </c>
      <c r="G3" t="n">
        <v>55</v>
      </c>
      <c r="H3" t="n">
        <v>10</v>
      </c>
      <c r="I3" t="n">
        <v>41759999</v>
      </c>
      <c r="J3" t="n">
        <v>5011199</v>
      </c>
    </row>
    <row r="4">
      <c r="A4" t="inlineStr">
        <is>
          <t>East Java Province</t>
        </is>
      </c>
      <c r="B4" t="n">
        <v>40.7</v>
      </c>
      <c r="C4" t="n">
        <v>60</v>
      </c>
      <c r="D4" t="n">
        <v>1.6</v>
      </c>
      <c r="E4" t="n">
        <v>65</v>
      </c>
      <c r="F4" t="inlineStr">
        <is>
          <t>medium</t>
        </is>
      </c>
      <c r="G4" t="n">
        <v>52</v>
      </c>
      <c r="H4" t="n">
        <v>9</v>
      </c>
      <c r="I4" t="n">
        <v>39072000</v>
      </c>
      <c r="J4" t="n">
        <v>4688640</v>
      </c>
    </row>
    <row r="5">
      <c r="A5" t="inlineStr">
        <is>
          <t>Central Java Province</t>
        </is>
      </c>
      <c r="B5" t="n">
        <v>36.5</v>
      </c>
      <c r="C5" t="n">
        <v>55</v>
      </c>
      <c r="D5" t="n">
        <v>1.4</v>
      </c>
      <c r="E5" t="n">
        <v>62</v>
      </c>
      <c r="F5" t="inlineStr">
        <is>
          <t>medium</t>
        </is>
      </c>
      <c r="G5" t="n">
        <v>48</v>
      </c>
      <c r="H5" t="n">
        <v>8</v>
      </c>
      <c r="I5" t="n">
        <v>28105000</v>
      </c>
      <c r="J5" t="n">
        <v>3372600</v>
      </c>
    </row>
    <row r="6">
      <c r="A6" t="inlineStr">
        <is>
          <t>North Sumatra Province</t>
        </is>
      </c>
      <c r="B6" t="n">
        <v>15.1</v>
      </c>
      <c r="C6" t="n">
        <v>62</v>
      </c>
      <c r="D6" t="n">
        <v>1.7</v>
      </c>
      <c r="E6" t="n">
        <v>68</v>
      </c>
      <c r="F6" t="inlineStr">
        <is>
          <t>medium</t>
        </is>
      </c>
      <c r="G6" t="n">
        <v>58</v>
      </c>
      <c r="H6" t="n">
        <v>10</v>
      </c>
      <c r="I6" t="n">
        <v>15915400</v>
      </c>
      <c r="J6" t="n">
        <v>1909848</v>
      </c>
    </row>
    <row r="7">
      <c r="A7" t="inlineStr">
        <is>
          <t>Banten Province</t>
        </is>
      </c>
      <c r="B7" t="n">
        <v>12.4</v>
      </c>
      <c r="C7" t="n">
        <v>68</v>
      </c>
      <c r="D7" t="n">
        <v>1.8</v>
      </c>
      <c r="E7" t="n">
        <v>74</v>
      </c>
      <c r="F7" t="inlineStr">
        <is>
          <t>medium</t>
        </is>
      </c>
      <c r="G7" t="n">
        <v>72</v>
      </c>
      <c r="H7" t="n">
        <v>12</v>
      </c>
      <c r="I7" t="n">
        <v>15177600</v>
      </c>
      <c r="J7" t="n">
        <v>1821312</v>
      </c>
    </row>
    <row r="8">
      <c r="A8" t="inlineStr">
        <is>
          <t>South Sumatra Province</t>
        </is>
      </c>
      <c r="B8" t="n">
        <v>8.5</v>
      </c>
      <c r="C8" t="n">
        <v>50</v>
      </c>
      <c r="D8" t="n">
        <v>1.2</v>
      </c>
      <c r="E8" t="n">
        <v>55</v>
      </c>
      <c r="F8" t="inlineStr">
        <is>
          <t>low</t>
        </is>
      </c>
      <c r="G8" t="n">
        <v>42</v>
      </c>
      <c r="H8" t="n">
        <v>7</v>
      </c>
      <c r="I8" t="n">
        <v>5100000</v>
      </c>
      <c r="J8" t="n">
        <v>408000</v>
      </c>
    </row>
    <row r="9">
      <c r="A9" t="inlineStr">
        <is>
          <t>Lampung Province</t>
        </is>
      </c>
      <c r="B9" t="n">
        <v>8.800000000000001</v>
      </c>
      <c r="C9" t="n">
        <v>48</v>
      </c>
      <c r="D9" t="n">
        <v>1.1</v>
      </c>
      <c r="E9" t="n">
        <v>52</v>
      </c>
      <c r="F9" t="inlineStr">
        <is>
          <t>low</t>
        </is>
      </c>
      <c r="G9" t="n">
        <v>38</v>
      </c>
      <c r="H9" t="n">
        <v>6</v>
      </c>
      <c r="I9" t="n">
        <v>4646400</v>
      </c>
      <c r="J9" t="n">
        <v>371712</v>
      </c>
    </row>
    <row r="10">
      <c r="A10" t="inlineStr">
        <is>
          <t>Riau Province</t>
        </is>
      </c>
      <c r="B10" t="n">
        <v>6.8</v>
      </c>
      <c r="C10" t="n">
        <v>64</v>
      </c>
      <c r="D10" t="n">
        <v>1.8</v>
      </c>
      <c r="E10" t="n">
        <v>71</v>
      </c>
      <c r="F10" t="inlineStr">
        <is>
          <t>medium</t>
        </is>
      </c>
      <c r="G10" t="n">
        <v>65</v>
      </c>
      <c r="H10" t="n">
        <v>11</v>
      </c>
      <c r="I10" t="n">
        <v>7833600</v>
      </c>
      <c r="J10" t="n">
        <v>940032</v>
      </c>
    </row>
    <row r="11">
      <c r="A11" t="inlineStr">
        <is>
          <t>South Kalimantan</t>
        </is>
      </c>
      <c r="B11" t="n">
        <v>4.2</v>
      </c>
      <c r="C11" t="n">
        <v>56</v>
      </c>
      <c r="D11" t="n">
        <v>1.5</v>
      </c>
      <c r="E11" t="n">
        <v>61</v>
      </c>
      <c r="F11" t="inlineStr">
        <is>
          <t>medium</t>
        </is>
      </c>
      <c r="G11" t="n">
        <v>48</v>
      </c>
      <c r="H11" t="n">
        <v>8</v>
      </c>
      <c r="I11" t="n">
        <v>3528000</v>
      </c>
      <c r="J11" t="n">
        <v>423360</v>
      </c>
    </row>
    <row r="12">
      <c r="A12" t="inlineStr">
        <is>
          <t>East Kalimantan</t>
        </is>
      </c>
      <c r="B12" t="n">
        <v>3.8</v>
      </c>
      <c r="C12" t="n">
        <v>65</v>
      </c>
      <c r="D12" t="n">
        <v>1.9</v>
      </c>
      <c r="E12" t="n">
        <v>72</v>
      </c>
      <c r="F12" t="inlineStr">
        <is>
          <t>high</t>
        </is>
      </c>
      <c r="G12" t="n">
        <v>68</v>
      </c>
      <c r="H12" t="n">
        <v>12</v>
      </c>
      <c r="I12" t="n">
        <v>4693000</v>
      </c>
      <c r="J12" t="n">
        <v>844740</v>
      </c>
    </row>
    <row r="13">
      <c r="A13" t="inlineStr">
        <is>
          <t>South Sulawesi</t>
        </is>
      </c>
      <c r="B13" t="n">
        <v>9.1</v>
      </c>
      <c r="C13" t="n">
        <v>58</v>
      </c>
      <c r="D13" t="n">
        <v>1.6</v>
      </c>
      <c r="E13" t="n">
        <v>63</v>
      </c>
      <c r="F13" t="inlineStr">
        <is>
          <t>medium</t>
        </is>
      </c>
      <c r="G13" t="n">
        <v>45</v>
      </c>
      <c r="H13" t="n">
        <v>9</v>
      </c>
      <c r="I13" t="n">
        <v>8444800</v>
      </c>
      <c r="J13" t="n">
        <v>1013376</v>
      </c>
    </row>
    <row r="14">
      <c r="A14" t="inlineStr">
        <is>
          <t>Bali Province</t>
        </is>
      </c>
      <c r="B14" t="n">
        <v>4.4</v>
      </c>
      <c r="C14" t="n">
        <v>78</v>
      </c>
      <c r="D14" t="n">
        <v>2.4</v>
      </c>
      <c r="E14" t="n">
        <v>85</v>
      </c>
      <c r="F14" t="inlineStr">
        <is>
          <t>medium</t>
        </is>
      </c>
      <c r="G14" t="n">
        <v>65</v>
      </c>
      <c r="H14" t="n">
        <v>14</v>
      </c>
      <c r="I14" t="n">
        <v>8236800</v>
      </c>
      <c r="J14" t="n">
        <v>1186099</v>
      </c>
    </row>
    <row r="15">
      <c r="A15" t="inlineStr">
        <is>
          <t>Other Provinces</t>
        </is>
      </c>
      <c r="B15" t="n">
        <v>52.8</v>
      </c>
      <c r="C15" t="n">
        <v>42</v>
      </c>
      <c r="D15" t="n">
        <v>1</v>
      </c>
      <c r="E15" t="n">
        <v>48</v>
      </c>
      <c r="F15" t="inlineStr">
        <is>
          <t>low</t>
        </is>
      </c>
      <c r="G15" t="n">
        <v>35</v>
      </c>
      <c r="H15" t="n">
        <v>5</v>
      </c>
      <c r="I15" t="n">
        <v>22176000</v>
      </c>
      <c r="J15" t="n">
        <v>1596672</v>
      </c>
    </row>
    <row r="16">
      <c r="A16" t="inlineStr">
        <is>
          <t>Urban E-commerce Users</t>
        </is>
      </c>
      <c r="B16" t="n">
        <v>95</v>
      </c>
      <c r="C16" t="n">
        <v>85</v>
      </c>
      <c r="D16" t="n">
        <v>2.8</v>
      </c>
      <c r="E16" t="n">
        <v>92</v>
      </c>
      <c r="F16" t="inlineStr">
        <is>
          <t>medium</t>
        </is>
      </c>
      <c r="G16" t="n">
        <v>100</v>
      </c>
      <c r="H16" t="n">
        <v>18</v>
      </c>
      <c r="I16" t="n">
        <v>226100000</v>
      </c>
      <c r="J16" t="n">
        <v>32558399</v>
      </c>
    </row>
    <row r="17">
      <c r="A17" t="inlineStr">
        <is>
          <t>Rural Agricultural</t>
        </is>
      </c>
      <c r="B17" t="n">
        <v>78</v>
      </c>
      <c r="C17" t="n">
        <v>25</v>
      </c>
      <c r="D17" t="n">
        <v>0.6</v>
      </c>
      <c r="E17" t="n">
        <v>32</v>
      </c>
      <c r="F17" t="inlineStr">
        <is>
          <t>low</t>
        </is>
      </c>
      <c r="G17" t="n">
        <v>0</v>
      </c>
      <c r="H17" t="n">
        <v>3</v>
      </c>
      <c r="I17" t="n">
        <v>11700000</v>
      </c>
      <c r="J17" t="n">
        <v>842400</v>
      </c>
    </row>
    <row r="18">
      <c r="A18" t="inlineStr">
        <is>
          <t>Banking Sector</t>
        </is>
      </c>
      <c r="B18" t="n">
        <v>2.8</v>
      </c>
      <c r="C18" t="n">
        <v>95</v>
      </c>
      <c r="D18" t="n">
        <v>3.5</v>
      </c>
      <c r="E18" t="n">
        <v>98</v>
      </c>
      <c r="F18" t="inlineStr">
        <is>
          <t>high</t>
        </is>
      </c>
      <c r="G18" t="n">
        <v>95</v>
      </c>
      <c r="H18" t="n">
        <v>20</v>
      </c>
      <c r="I18" t="n">
        <v>9310000</v>
      </c>
      <c r="J18" t="n">
        <v>2010960</v>
      </c>
    </row>
    <row r="19">
      <c r="A19" t="inlineStr">
        <is>
          <t>Government Workers</t>
        </is>
      </c>
      <c r="B19" t="n">
        <v>8.5</v>
      </c>
      <c r="C19" t="n">
        <v>78</v>
      </c>
      <c r="D19" t="n">
        <v>2.2</v>
      </c>
      <c r="E19" t="n">
        <v>82</v>
      </c>
      <c r="F19" t="inlineStr">
        <is>
          <t>medium</t>
        </is>
      </c>
      <c r="G19" t="n">
        <v>70</v>
      </c>
      <c r="H19" t="n">
        <v>12</v>
      </c>
      <c r="I19" t="n">
        <v>14586000</v>
      </c>
      <c r="J19" t="n">
        <v>2100384</v>
      </c>
    </row>
    <row r="20"/>
    <row r="21">
      <c r="A21" s="28" t="inlineStr">
        <is>
          <t>TOTAL</t>
        </is>
      </c>
      <c r="B21" s="28">
        <f>SUM(B2:B19)</f>
        <v/>
      </c>
      <c r="C21" s="28">
        <f>AVERAGE(C2:C19)</f>
        <v/>
      </c>
      <c r="D21" s="28" t="n"/>
      <c r="E21" s="28">
        <f>AVERAGE(E2:E19)</f>
        <v/>
      </c>
      <c r="F21" s="28" t="n"/>
      <c r="G21" s="28">
        <f>AVERAGE(G2:G19)</f>
        <v/>
      </c>
      <c r="H21" s="28">
        <f>AVERAGE(H2:H19)</f>
        <v/>
      </c>
      <c r="I21" s="28">
        <f>SUM(I2:I19)</f>
        <v/>
      </c>
      <c r="J21" s="28">
        <f>SUM(J2:J19)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Tokyo Metropolitan</t>
        </is>
      </c>
      <c r="B2" t="n">
        <v>14</v>
      </c>
      <c r="C2" t="n">
        <v>85</v>
      </c>
      <c r="D2" t="n">
        <v>2.8</v>
      </c>
      <c r="E2" t="n">
        <v>91</v>
      </c>
      <c r="F2" t="inlineStr">
        <is>
          <t>high</t>
        </is>
      </c>
      <c r="G2" t="n">
        <v>100</v>
      </c>
      <c r="H2" t="n">
        <v>5</v>
      </c>
      <c r="I2" t="n">
        <v>33319999</v>
      </c>
      <c r="J2" t="n">
        <v>7197119</v>
      </c>
    </row>
    <row r="3">
      <c r="A3" t="inlineStr">
        <is>
          <t>Osaka Prefecture</t>
        </is>
      </c>
      <c r="B3" t="n">
        <v>8.800000000000001</v>
      </c>
      <c r="C3" t="n">
        <v>82</v>
      </c>
      <c r="D3" t="n">
        <v>2.5</v>
      </c>
      <c r="E3" t="n">
        <v>87</v>
      </c>
      <c r="F3" t="inlineStr">
        <is>
          <t>high</t>
        </is>
      </c>
      <c r="G3" t="n">
        <v>90</v>
      </c>
      <c r="H3" t="n">
        <v>4</v>
      </c>
      <c r="I3" t="n">
        <v>18040000</v>
      </c>
      <c r="J3" t="n">
        <v>3896640</v>
      </c>
    </row>
    <row r="4">
      <c r="A4" t="inlineStr">
        <is>
          <t>Kanagawa Prefecture</t>
        </is>
      </c>
      <c r="B4" t="n">
        <v>9.199999999999999</v>
      </c>
      <c r="C4" t="n">
        <v>83</v>
      </c>
      <c r="D4" t="n">
        <v>2.6</v>
      </c>
      <c r="E4" t="n">
        <v>89</v>
      </c>
      <c r="F4" t="inlineStr">
        <is>
          <t>high</t>
        </is>
      </c>
      <c r="G4" t="n">
        <v>92</v>
      </c>
      <c r="H4" t="n">
        <v>5</v>
      </c>
      <c r="I4" t="n">
        <v>19853600</v>
      </c>
      <c r="J4" t="n">
        <v>4288377</v>
      </c>
    </row>
    <row r="5">
      <c r="A5" t="inlineStr">
        <is>
          <t>Aichi Prefecture</t>
        </is>
      </c>
      <c r="B5" t="n">
        <v>7.5</v>
      </c>
      <c r="C5" t="n">
        <v>80</v>
      </c>
      <c r="D5" t="n">
        <v>2.4</v>
      </c>
      <c r="E5" t="n">
        <v>85</v>
      </c>
      <c r="F5" t="inlineStr">
        <is>
          <t>high</t>
        </is>
      </c>
      <c r="G5" t="n">
        <v>78</v>
      </c>
      <c r="H5" t="n">
        <v>4</v>
      </c>
      <c r="I5" t="n">
        <v>14400000</v>
      </c>
      <c r="J5" t="n">
        <v>3110400</v>
      </c>
    </row>
    <row r="6">
      <c r="A6" t="inlineStr">
        <is>
          <t>Saitama Prefecture</t>
        </is>
      </c>
      <c r="B6" t="n">
        <v>7.3</v>
      </c>
      <c r="C6" t="n">
        <v>78</v>
      </c>
      <c r="D6" t="n">
        <v>2.2</v>
      </c>
      <c r="E6" t="n">
        <v>83</v>
      </c>
      <c r="F6" t="inlineStr">
        <is>
          <t>high</t>
        </is>
      </c>
      <c r="G6" t="n">
        <v>85</v>
      </c>
      <c r="H6" t="n">
        <v>3</v>
      </c>
      <c r="I6" t="n">
        <v>12526800</v>
      </c>
      <c r="J6" t="n">
        <v>2705788</v>
      </c>
    </row>
    <row r="7">
      <c r="A7" t="inlineStr">
        <is>
          <t>Chiba Prefecture</t>
        </is>
      </c>
      <c r="B7" t="n">
        <v>6.3</v>
      </c>
      <c r="C7" t="n">
        <v>79</v>
      </c>
      <c r="D7" t="n">
        <v>2.3</v>
      </c>
      <c r="E7" t="n">
        <v>84</v>
      </c>
      <c r="F7" t="inlineStr">
        <is>
          <t>high</t>
        </is>
      </c>
      <c r="G7" t="n">
        <v>82</v>
      </c>
      <c r="H7" t="n">
        <v>4</v>
      </c>
      <c r="I7" t="n">
        <v>11447100</v>
      </c>
      <c r="J7" t="n">
        <v>2472573</v>
      </c>
    </row>
    <row r="8">
      <c r="A8" t="inlineStr">
        <is>
          <t>Hyogo Prefecture</t>
        </is>
      </c>
      <c r="B8" t="n">
        <v>5.5</v>
      </c>
      <c r="C8" t="n">
        <v>77</v>
      </c>
      <c r="D8" t="n">
        <v>2.1</v>
      </c>
      <c r="E8" t="n">
        <v>81</v>
      </c>
      <c r="F8" t="inlineStr">
        <is>
          <t>medium</t>
        </is>
      </c>
      <c r="G8" t="n">
        <v>79</v>
      </c>
      <c r="H8" t="n">
        <v>3</v>
      </c>
      <c r="I8" t="n">
        <v>8893500</v>
      </c>
      <c r="J8" t="n">
        <v>1280664</v>
      </c>
    </row>
    <row r="9">
      <c r="A9" t="inlineStr">
        <is>
          <t>Hokkaido Prefecture</t>
        </is>
      </c>
      <c r="B9" t="n">
        <v>5.2</v>
      </c>
      <c r="C9" t="n">
        <v>70</v>
      </c>
      <c r="D9" t="n">
        <v>1.8</v>
      </c>
      <c r="E9" t="n">
        <v>75</v>
      </c>
      <c r="F9" t="inlineStr">
        <is>
          <t>medium</t>
        </is>
      </c>
      <c r="G9" t="n">
        <v>68</v>
      </c>
      <c r="H9" t="n">
        <v>2</v>
      </c>
      <c r="I9" t="n">
        <v>6552000</v>
      </c>
      <c r="J9" t="n">
        <v>786240</v>
      </c>
    </row>
    <row r="10">
      <c r="A10" t="inlineStr">
        <is>
          <t>Fukuoka Prefecture</t>
        </is>
      </c>
      <c r="B10" t="n">
        <v>5.1</v>
      </c>
      <c r="C10" t="n">
        <v>75</v>
      </c>
      <c r="D10" t="n">
        <v>2</v>
      </c>
      <c r="E10" t="n">
        <v>79</v>
      </c>
      <c r="F10" t="inlineStr">
        <is>
          <t>medium</t>
        </is>
      </c>
      <c r="G10" t="n">
        <v>76</v>
      </c>
      <c r="H10" t="n">
        <v>3</v>
      </c>
      <c r="I10" t="n">
        <v>7650000</v>
      </c>
      <c r="J10" t="n">
        <v>918000</v>
      </c>
    </row>
    <row r="11">
      <c r="A11" t="inlineStr">
        <is>
          <t>Kyoto Prefecture</t>
        </is>
      </c>
      <c r="B11" t="n">
        <v>2.6</v>
      </c>
      <c r="C11" t="n">
        <v>81</v>
      </c>
      <c r="D11" t="n">
        <v>2.3</v>
      </c>
      <c r="E11" t="n">
        <v>86</v>
      </c>
      <c r="F11" t="inlineStr">
        <is>
          <t>high</t>
        </is>
      </c>
      <c r="G11" t="n">
        <v>89</v>
      </c>
      <c r="H11" t="n">
        <v>4</v>
      </c>
      <c r="I11" t="n">
        <v>4843800</v>
      </c>
      <c r="J11" t="n">
        <v>1046260</v>
      </c>
    </row>
    <row r="12">
      <c r="A12" t="inlineStr">
        <is>
          <t>Hiroshima Prefecture</t>
        </is>
      </c>
      <c r="B12" t="n">
        <v>2.8</v>
      </c>
      <c r="C12" t="n">
        <v>74</v>
      </c>
      <c r="D12" t="n">
        <v>1.9</v>
      </c>
      <c r="E12" t="n">
        <v>78</v>
      </c>
      <c r="F12" t="inlineStr">
        <is>
          <t>medium</t>
        </is>
      </c>
      <c r="G12" t="n">
        <v>73</v>
      </c>
      <c r="H12" t="n">
        <v>3</v>
      </c>
      <c r="I12" t="n">
        <v>3936800</v>
      </c>
      <c r="J12" t="n">
        <v>472416</v>
      </c>
    </row>
    <row r="13">
      <c r="A13" t="inlineStr">
        <is>
          <t>Other Major Prefectures</t>
        </is>
      </c>
      <c r="B13" t="n">
        <v>25.2</v>
      </c>
      <c r="C13" t="n">
        <v>68</v>
      </c>
      <c r="D13" t="n">
        <v>1.6</v>
      </c>
      <c r="E13" t="n">
        <v>72</v>
      </c>
      <c r="F13" t="inlineStr">
        <is>
          <t>medium</t>
        </is>
      </c>
      <c r="G13" t="n">
        <v>65</v>
      </c>
      <c r="H13" t="n">
        <v>2</v>
      </c>
      <c r="I13" t="n">
        <v>27417600</v>
      </c>
      <c r="J13" t="n">
        <v>3290112</v>
      </c>
    </row>
    <row r="14">
      <c r="A14" t="inlineStr">
        <is>
          <t>Rural Prefectures</t>
        </is>
      </c>
      <c r="B14" t="n">
        <v>30.9</v>
      </c>
      <c r="C14" t="n">
        <v>58</v>
      </c>
      <c r="D14" t="n">
        <v>1.2</v>
      </c>
      <c r="E14" t="n">
        <v>62</v>
      </c>
      <c r="F14" t="inlineStr">
        <is>
          <t>low</t>
        </is>
      </c>
      <c r="G14" t="n">
        <v>45</v>
      </c>
      <c r="H14" t="n">
        <v>1</v>
      </c>
      <c r="I14" t="n">
        <v>21506400</v>
      </c>
      <c r="J14" t="n">
        <v>1720512</v>
      </c>
    </row>
    <row r="15">
      <c r="A15" t="inlineStr">
        <is>
          <t>Corporate Employees</t>
        </is>
      </c>
      <c r="B15" t="n">
        <v>35</v>
      </c>
      <c r="C15" t="n">
        <v>88</v>
      </c>
      <c r="D15" t="n">
        <v>2.6</v>
      </c>
      <c r="E15" t="n">
        <v>92</v>
      </c>
      <c r="F15" t="inlineStr">
        <is>
          <t>high</t>
        </is>
      </c>
      <c r="G15" t="n">
        <v>85</v>
      </c>
      <c r="H15" t="n">
        <v>6</v>
      </c>
      <c r="I15" t="n">
        <v>80080000</v>
      </c>
      <c r="J15" t="n">
        <v>17297280</v>
      </c>
    </row>
    <row r="16">
      <c r="A16" t="inlineStr">
        <is>
          <t>Senior Citizens (65+)</t>
        </is>
      </c>
      <c r="B16" t="n">
        <v>36</v>
      </c>
      <c r="C16" t="n">
        <v>45</v>
      </c>
      <c r="D16" t="n">
        <v>0.8</v>
      </c>
      <c r="E16" t="n">
        <v>48</v>
      </c>
      <c r="F16" t="inlineStr">
        <is>
          <t>medium</t>
        </is>
      </c>
      <c r="G16" t="n">
        <v>70</v>
      </c>
      <c r="H16" t="n">
        <v>8</v>
      </c>
      <c r="I16" t="n">
        <v>12960000</v>
      </c>
      <c r="J16" t="n">
        <v>1399680</v>
      </c>
    </row>
    <row r="17"/>
    <row r="18">
      <c r="A18" s="28" t="inlineStr">
        <is>
          <t>TOTAL</t>
        </is>
      </c>
      <c r="B18" s="28">
        <f>SUM(B2:B16)</f>
        <v/>
      </c>
      <c r="C18" s="28">
        <f>AVERAGE(C2:C16)</f>
        <v/>
      </c>
      <c r="D18" s="28" t="n"/>
      <c r="E18" s="28">
        <f>AVERAGE(E2:E16)</f>
        <v/>
      </c>
      <c r="F18" s="28" t="n"/>
      <c r="G18" s="28">
        <f>AVERAGE(G2:G16)</f>
        <v/>
      </c>
      <c r="H18" s="28">
        <f>AVERAGE(H2:H16)</f>
        <v/>
      </c>
      <c r="I18" s="28">
        <f>SUM(I2:I16)</f>
        <v/>
      </c>
      <c r="J18" s="28">
        <f>SUM(J2:J16)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Metro Manila</t>
        </is>
      </c>
      <c r="B2" t="n">
        <v>13.5</v>
      </c>
      <c r="C2" t="n">
        <v>78</v>
      </c>
      <c r="D2" t="n">
        <v>2.5</v>
      </c>
      <c r="E2" t="n">
        <v>88</v>
      </c>
      <c r="F2" t="inlineStr">
        <is>
          <t>high</t>
        </is>
      </c>
      <c r="G2" t="n">
        <v>100</v>
      </c>
      <c r="H2" t="n">
        <v>14</v>
      </c>
      <c r="I2" t="n">
        <v>26325000</v>
      </c>
      <c r="J2" t="n">
        <v>5686200</v>
      </c>
    </row>
    <row r="3">
      <c r="A3" t="inlineStr">
        <is>
          <t>Calabarzon Region</t>
        </is>
      </c>
      <c r="B3" t="n">
        <v>16.2</v>
      </c>
      <c r="C3" t="n">
        <v>65</v>
      </c>
      <c r="D3" t="n">
        <v>1.8</v>
      </c>
      <c r="E3" t="n">
        <v>72</v>
      </c>
      <c r="F3" t="inlineStr">
        <is>
          <t>medium</t>
        </is>
      </c>
      <c r="G3" t="n">
        <v>65</v>
      </c>
      <c r="H3" t="n">
        <v>10</v>
      </c>
      <c r="I3" t="n">
        <v>18954000</v>
      </c>
      <c r="J3" t="n">
        <v>2274480</v>
      </c>
    </row>
    <row r="4">
      <c r="A4" t="inlineStr">
        <is>
          <t>Central Luzon</t>
        </is>
      </c>
      <c r="B4" t="n">
        <v>12.4</v>
      </c>
      <c r="C4" t="n">
        <v>62</v>
      </c>
      <c r="D4" t="n">
        <v>1.7</v>
      </c>
      <c r="E4" t="n">
        <v>69</v>
      </c>
      <c r="F4" t="inlineStr">
        <is>
          <t>medium</t>
        </is>
      </c>
      <c r="G4" t="n">
        <v>58</v>
      </c>
      <c r="H4" t="n">
        <v>9</v>
      </c>
      <c r="I4" t="n">
        <v>13069600</v>
      </c>
      <c r="J4" t="n">
        <v>1568352</v>
      </c>
    </row>
    <row r="5">
      <c r="A5" t="inlineStr">
        <is>
          <t>Western Visayas</t>
        </is>
      </c>
      <c r="B5" t="n">
        <v>7.9</v>
      </c>
      <c r="C5" t="n">
        <v>55</v>
      </c>
      <c r="D5" t="n">
        <v>1.4</v>
      </c>
      <c r="E5" t="n">
        <v>61</v>
      </c>
      <c r="F5" t="inlineStr">
        <is>
          <t>medium</t>
        </is>
      </c>
      <c r="G5" t="n">
        <v>42</v>
      </c>
      <c r="H5" t="n">
        <v>7</v>
      </c>
      <c r="I5" t="n">
        <v>6083000</v>
      </c>
      <c r="J5" t="n">
        <v>729960</v>
      </c>
    </row>
    <row r="6">
      <c r="A6" t="inlineStr">
        <is>
          <t>Central Visayas</t>
        </is>
      </c>
      <c r="B6" t="n">
        <v>8.1</v>
      </c>
      <c r="C6" t="n">
        <v>68</v>
      </c>
      <c r="D6" t="n">
        <v>1.9</v>
      </c>
      <c r="E6" t="n">
        <v>75</v>
      </c>
      <c r="F6" t="inlineStr">
        <is>
          <t>medium</t>
        </is>
      </c>
      <c r="G6" t="n">
        <v>55</v>
      </c>
      <c r="H6" t="n">
        <v>11</v>
      </c>
      <c r="I6" t="n">
        <v>10465200</v>
      </c>
      <c r="J6" t="n">
        <v>1255824</v>
      </c>
    </row>
    <row r="7">
      <c r="A7" t="inlineStr">
        <is>
          <t>Northern Mindanao</t>
        </is>
      </c>
      <c r="B7" t="n">
        <v>5</v>
      </c>
      <c r="C7" t="n">
        <v>58</v>
      </c>
      <c r="D7" t="n">
        <v>1.5</v>
      </c>
      <c r="E7" t="n">
        <v>64</v>
      </c>
      <c r="F7" t="inlineStr">
        <is>
          <t>medium</t>
        </is>
      </c>
      <c r="G7" t="n">
        <v>48</v>
      </c>
      <c r="H7" t="n">
        <v>8</v>
      </c>
      <c r="I7" t="n">
        <v>4350000</v>
      </c>
      <c r="J7" t="n">
        <v>522000</v>
      </c>
    </row>
    <row r="8">
      <c r="A8" t="inlineStr">
        <is>
          <t>Davao Region</t>
        </is>
      </c>
      <c r="B8" t="n">
        <v>5.2</v>
      </c>
      <c r="C8" t="n">
        <v>70</v>
      </c>
      <c r="D8" t="n">
        <v>2</v>
      </c>
      <c r="E8" t="n">
        <v>76</v>
      </c>
      <c r="F8" t="inlineStr">
        <is>
          <t>medium</t>
        </is>
      </c>
      <c r="G8" t="n">
        <v>62</v>
      </c>
      <c r="H8" t="n">
        <v>12</v>
      </c>
      <c r="I8" t="n">
        <v>7280000</v>
      </c>
      <c r="J8" t="n">
        <v>873600</v>
      </c>
    </row>
    <row r="9">
      <c r="A9" t="inlineStr">
        <is>
          <t>Eastern Visayas</t>
        </is>
      </c>
      <c r="B9" t="n">
        <v>4.5</v>
      </c>
      <c r="C9" t="n">
        <v>48</v>
      </c>
      <c r="D9" t="n">
        <v>1.2</v>
      </c>
      <c r="E9" t="n">
        <v>54</v>
      </c>
      <c r="F9" t="inlineStr">
        <is>
          <t>low</t>
        </is>
      </c>
      <c r="G9" t="n">
        <v>35</v>
      </c>
      <c r="H9" t="n">
        <v>6</v>
      </c>
      <c r="I9" t="n">
        <v>2592000</v>
      </c>
      <c r="J9" t="n">
        <v>207360</v>
      </c>
    </row>
    <row r="10">
      <c r="A10" t="inlineStr">
        <is>
          <t>Zamboanga Peninsula</t>
        </is>
      </c>
      <c r="B10" t="n">
        <v>3.9</v>
      </c>
      <c r="C10" t="n">
        <v>52</v>
      </c>
      <c r="D10" t="n">
        <v>1.3</v>
      </c>
      <c r="E10" t="n">
        <v>58</v>
      </c>
      <c r="F10" t="inlineStr">
        <is>
          <t>low</t>
        </is>
      </c>
      <c r="G10" t="n">
        <v>45</v>
      </c>
      <c r="H10" t="n">
        <v>7</v>
      </c>
      <c r="I10" t="n">
        <v>2636400</v>
      </c>
      <c r="J10" t="n">
        <v>210912</v>
      </c>
    </row>
    <row r="11">
      <c r="A11" t="inlineStr">
        <is>
          <t>Northern Luzon</t>
        </is>
      </c>
      <c r="B11" t="n">
        <v>5.8</v>
      </c>
      <c r="C11" t="n">
        <v>54</v>
      </c>
      <c r="D11" t="n">
        <v>1.4</v>
      </c>
      <c r="E11" t="n">
        <v>60</v>
      </c>
      <c r="F11" t="inlineStr">
        <is>
          <t>medium</t>
        </is>
      </c>
      <c r="G11" t="n">
        <v>38</v>
      </c>
      <c r="H11" t="n">
        <v>7</v>
      </c>
      <c r="I11" t="n">
        <v>4384800</v>
      </c>
      <c r="J11" t="n">
        <v>526176</v>
      </c>
    </row>
    <row r="12">
      <c r="A12" t="inlineStr">
        <is>
          <t>Bicol Region</t>
        </is>
      </c>
      <c r="B12" t="n">
        <v>6</v>
      </c>
      <c r="C12" t="n">
        <v>56</v>
      </c>
      <c r="D12" t="n">
        <v>1.5</v>
      </c>
      <c r="E12" t="n">
        <v>62</v>
      </c>
      <c r="F12" t="inlineStr">
        <is>
          <t>medium</t>
        </is>
      </c>
      <c r="G12" t="n">
        <v>42</v>
      </c>
      <c r="H12" t="n">
        <v>8</v>
      </c>
      <c r="I12" t="n">
        <v>5040000</v>
      </c>
      <c r="J12" t="n">
        <v>604800</v>
      </c>
    </row>
    <row r="13">
      <c r="A13" t="inlineStr">
        <is>
          <t>Soccsksargen</t>
        </is>
      </c>
      <c r="B13" t="n">
        <v>4.8</v>
      </c>
      <c r="C13" t="n">
        <v>59</v>
      </c>
      <c r="D13" t="n">
        <v>1.6</v>
      </c>
      <c r="E13" t="n">
        <v>65</v>
      </c>
      <c r="F13" t="inlineStr">
        <is>
          <t>medium</t>
        </is>
      </c>
      <c r="G13" t="n">
        <v>48</v>
      </c>
      <c r="H13" t="n">
        <v>8</v>
      </c>
      <c r="I13" t="n">
        <v>4531200</v>
      </c>
      <c r="J13" t="n">
        <v>543744</v>
      </c>
    </row>
    <row r="14">
      <c r="A14" t="inlineStr">
        <is>
          <t>Caraga Region</t>
        </is>
      </c>
      <c r="B14" t="n">
        <v>2.8</v>
      </c>
      <c r="C14" t="n">
        <v>51</v>
      </c>
      <c r="D14" t="n">
        <v>1.3</v>
      </c>
      <c r="E14" t="n">
        <v>57</v>
      </c>
      <c r="F14" t="inlineStr">
        <is>
          <t>low</t>
        </is>
      </c>
      <c r="G14" t="n">
        <v>38</v>
      </c>
      <c r="H14" t="n">
        <v>6</v>
      </c>
      <c r="I14" t="n">
        <v>1856400</v>
      </c>
      <c r="J14" t="n">
        <v>148512</v>
      </c>
    </row>
    <row r="15">
      <c r="A15" t="inlineStr">
        <is>
          <t>Mimaropa Region</t>
        </is>
      </c>
      <c r="B15" t="n">
        <v>3.2</v>
      </c>
      <c r="C15" t="n">
        <v>49</v>
      </c>
      <c r="D15" t="n">
        <v>1.2</v>
      </c>
      <c r="E15" t="n">
        <v>55</v>
      </c>
      <c r="F15" t="inlineStr">
        <is>
          <t>low</t>
        </is>
      </c>
      <c r="G15" t="n">
        <v>32</v>
      </c>
      <c r="H15" t="n">
        <v>6</v>
      </c>
      <c r="I15" t="n">
        <v>1881600</v>
      </c>
      <c r="J15" t="n">
        <v>150528</v>
      </c>
    </row>
    <row r="16">
      <c r="A16" t="inlineStr">
        <is>
          <t>Cordillera Region</t>
        </is>
      </c>
      <c r="B16" t="n">
        <v>1.8</v>
      </c>
      <c r="C16" t="n">
        <v>61</v>
      </c>
      <c r="D16" t="n">
        <v>1.7</v>
      </c>
      <c r="E16" t="n">
        <v>67</v>
      </c>
      <c r="F16" t="inlineStr">
        <is>
          <t>medium</t>
        </is>
      </c>
      <c r="G16" t="n">
        <v>25</v>
      </c>
      <c r="H16" t="n">
        <v>8</v>
      </c>
      <c r="I16" t="n">
        <v>1866600</v>
      </c>
      <c r="J16" t="n">
        <v>223992</v>
      </c>
    </row>
    <row r="17">
      <c r="A17" t="inlineStr">
        <is>
          <t>ARMM/BARMM</t>
        </is>
      </c>
      <c r="B17" t="n">
        <v>4.1</v>
      </c>
      <c r="C17" t="n">
        <v>38</v>
      </c>
      <c r="D17" t="n">
        <v>0.9</v>
      </c>
      <c r="E17" t="n">
        <v>44</v>
      </c>
      <c r="F17" t="inlineStr">
        <is>
          <t>low</t>
        </is>
      </c>
      <c r="G17" t="n">
        <v>25</v>
      </c>
      <c r="H17" t="n">
        <v>4</v>
      </c>
      <c r="I17" t="n">
        <v>1402199</v>
      </c>
      <c r="J17" t="n">
        <v>100958</v>
      </c>
    </row>
    <row r="18">
      <c r="A18" t="inlineStr">
        <is>
          <t>OFW Families</t>
        </is>
      </c>
      <c r="B18" t="n">
        <v>12</v>
      </c>
      <c r="C18" t="n">
        <v>88</v>
      </c>
      <c r="D18" t="n">
        <v>3.2</v>
      </c>
      <c r="E18" t="n">
        <v>92</v>
      </c>
      <c r="F18" t="inlineStr">
        <is>
          <t>medium</t>
        </is>
      </c>
      <c r="G18" t="n">
        <v>70</v>
      </c>
      <c r="H18" t="n">
        <v>16</v>
      </c>
      <c r="I18" t="n">
        <v>33792000</v>
      </c>
      <c r="J18" t="n">
        <v>4866048</v>
      </c>
    </row>
    <row r="19">
      <c r="A19" t="inlineStr">
        <is>
          <t>BPO Workers</t>
        </is>
      </c>
      <c r="B19" t="n">
        <v>1.3</v>
      </c>
      <c r="C19" t="n">
        <v>95</v>
      </c>
      <c r="D19" t="n">
        <v>4</v>
      </c>
      <c r="E19" t="n">
        <v>98</v>
      </c>
      <c r="F19" t="inlineStr">
        <is>
          <t>high</t>
        </is>
      </c>
      <c r="G19" t="n">
        <v>95</v>
      </c>
      <c r="H19" t="n">
        <v>20</v>
      </c>
      <c r="I19" t="n">
        <v>4940000</v>
      </c>
      <c r="J19" t="n">
        <v>1067040</v>
      </c>
    </row>
    <row r="20">
      <c r="A20" t="inlineStr">
        <is>
          <t>Rural Islands</t>
        </is>
      </c>
      <c r="B20" t="n">
        <v>42</v>
      </c>
      <c r="C20" t="n">
        <v>35</v>
      </c>
      <c r="D20" t="n">
        <v>0.8</v>
      </c>
      <c r="E20" t="n">
        <v>41</v>
      </c>
      <c r="F20" t="inlineStr">
        <is>
          <t>low</t>
        </is>
      </c>
      <c r="G20" t="n">
        <v>15</v>
      </c>
      <c r="H20" t="n">
        <v>4</v>
      </c>
      <c r="I20" t="n">
        <v>11760000</v>
      </c>
      <c r="J20" t="n">
        <v>846720</v>
      </c>
    </row>
    <row r="21">
      <c r="A21" t="inlineStr">
        <is>
          <t>Banking Sector</t>
        </is>
      </c>
      <c r="B21" t="n">
        <v>1.8</v>
      </c>
      <c r="C21" t="n">
        <v>96</v>
      </c>
      <c r="D21" t="n">
        <v>3.8</v>
      </c>
      <c r="E21" t="n">
        <v>98</v>
      </c>
      <c r="F21" t="inlineStr">
        <is>
          <t>high</t>
        </is>
      </c>
      <c r="G21" t="n">
        <v>95</v>
      </c>
      <c r="H21" t="n">
        <v>18</v>
      </c>
      <c r="I21" t="n">
        <v>6566400</v>
      </c>
      <c r="J21" t="n">
        <v>1418342</v>
      </c>
    </row>
    <row r="22">
      <c r="A22" t="inlineStr">
        <is>
          <t>Government Employees</t>
        </is>
      </c>
      <c r="B22" t="n">
        <v>2.5</v>
      </c>
      <c r="C22" t="n">
        <v>82</v>
      </c>
      <c r="D22" t="n">
        <v>2.4</v>
      </c>
      <c r="E22" t="n">
        <v>86</v>
      </c>
      <c r="F22" t="inlineStr">
        <is>
          <t>medium</t>
        </is>
      </c>
      <c r="G22" t="n">
        <v>75</v>
      </c>
      <c r="H22" t="n">
        <v>12</v>
      </c>
      <c r="I22" t="n">
        <v>4919999</v>
      </c>
      <c r="J22" t="n">
        <v>708479</v>
      </c>
    </row>
    <row r="23"/>
    <row r="24">
      <c r="A24" s="28" t="inlineStr">
        <is>
          <t>TOTAL</t>
        </is>
      </c>
      <c r="B24" s="28">
        <f>SUM(B2:B22)</f>
        <v/>
      </c>
      <c r="C24" s="28">
        <f>AVERAGE(C2:C22)</f>
        <v/>
      </c>
      <c r="D24" s="28" t="n"/>
      <c r="E24" s="28">
        <f>AVERAGE(E2:E22)</f>
        <v/>
      </c>
      <c r="F24" s="28" t="n"/>
      <c r="G24" s="28">
        <f>AVERAGE(G2:G22)</f>
        <v/>
      </c>
      <c r="H24" s="28">
        <f>AVERAGE(H2:H22)</f>
        <v/>
      </c>
      <c r="I24" s="28">
        <f>SUM(I2:I22)</f>
        <v/>
      </c>
      <c r="J24" s="28">
        <f>SUM(J2:J22)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Central Region - Citizens</t>
        </is>
      </c>
      <c r="B2" t="n">
        <v>2.8</v>
      </c>
      <c r="C2" t="n">
        <v>95</v>
      </c>
      <c r="D2" t="n">
        <v>2.5</v>
      </c>
      <c r="E2" t="n">
        <v>98</v>
      </c>
      <c r="F2" t="inlineStr">
        <is>
          <t>high</t>
        </is>
      </c>
      <c r="G2" t="n">
        <v>100</v>
      </c>
      <c r="H2" t="n">
        <v>8</v>
      </c>
      <c r="I2" t="n">
        <v>6650000</v>
      </c>
      <c r="J2" t="n">
        <v>1436400</v>
      </c>
    </row>
    <row r="3">
      <c r="A3" t="inlineStr">
        <is>
          <t>East Region - Citizens</t>
        </is>
      </c>
      <c r="B3" t="n">
        <v>1.4</v>
      </c>
      <c r="C3" t="n">
        <v>92</v>
      </c>
      <c r="D3" t="n">
        <v>2.2</v>
      </c>
      <c r="E3" t="n">
        <v>95</v>
      </c>
      <c r="F3" t="inlineStr">
        <is>
          <t>high</t>
        </is>
      </c>
      <c r="G3" t="n">
        <v>100</v>
      </c>
      <c r="H3" t="n">
        <v>7</v>
      </c>
      <c r="I3" t="n">
        <v>2833600</v>
      </c>
      <c r="J3" t="n">
        <v>612057</v>
      </c>
    </row>
    <row r="4">
      <c r="A4" t="inlineStr">
        <is>
          <t>North Region - Citizens</t>
        </is>
      </c>
      <c r="B4" t="n">
        <v>0.8</v>
      </c>
      <c r="C4" t="n">
        <v>90</v>
      </c>
      <c r="D4" t="n">
        <v>2</v>
      </c>
      <c r="E4" t="n">
        <v>93</v>
      </c>
      <c r="F4" t="inlineStr">
        <is>
          <t>high</t>
        </is>
      </c>
      <c r="G4" t="n">
        <v>100</v>
      </c>
      <c r="H4" t="n">
        <v>6</v>
      </c>
      <c r="I4" t="n">
        <v>1440000</v>
      </c>
      <c r="J4" t="n">
        <v>311040</v>
      </c>
    </row>
    <row r="5">
      <c r="A5" t="inlineStr">
        <is>
          <t>Northeast Region - Citizens</t>
        </is>
      </c>
      <c r="B5" t="n">
        <v>0.5</v>
      </c>
      <c r="C5" t="n">
        <v>88</v>
      </c>
      <c r="D5" t="n">
        <v>1.8</v>
      </c>
      <c r="E5" t="n">
        <v>91</v>
      </c>
      <c r="F5" t="inlineStr">
        <is>
          <t>high</t>
        </is>
      </c>
      <c r="G5" t="n">
        <v>100</v>
      </c>
      <c r="H5" t="n">
        <v>5</v>
      </c>
      <c r="I5" t="n">
        <v>792000</v>
      </c>
      <c r="J5" t="n">
        <v>171072</v>
      </c>
    </row>
    <row r="6">
      <c r="A6" t="inlineStr">
        <is>
          <t>West Region - Citizens</t>
        </is>
      </c>
      <c r="B6" t="n">
        <v>0.4</v>
      </c>
      <c r="C6" t="n">
        <v>93</v>
      </c>
      <c r="D6" t="n">
        <v>2.3</v>
      </c>
      <c r="E6" t="n">
        <v>96</v>
      </c>
      <c r="F6" t="inlineStr">
        <is>
          <t>high</t>
        </is>
      </c>
      <c r="G6" t="n">
        <v>100</v>
      </c>
      <c r="H6" t="n">
        <v>7</v>
      </c>
      <c r="I6" t="n">
        <v>855599</v>
      </c>
      <c r="J6" t="n">
        <v>184809</v>
      </c>
    </row>
    <row r="7">
      <c r="A7" t="inlineStr">
        <is>
          <t>Permanent Residents</t>
        </is>
      </c>
      <c r="B7" t="n">
        <v>0.5</v>
      </c>
      <c r="C7" t="n">
        <v>85</v>
      </c>
      <c r="D7" t="n">
        <v>1.5</v>
      </c>
      <c r="E7" t="n">
        <v>88</v>
      </c>
      <c r="F7" t="inlineStr">
        <is>
          <t>high</t>
        </is>
      </c>
      <c r="G7" t="n">
        <v>100</v>
      </c>
      <c r="H7" t="n">
        <v>4</v>
      </c>
      <c r="I7" t="n">
        <v>637500</v>
      </c>
      <c r="J7" t="n">
        <v>137700</v>
      </c>
    </row>
    <row r="8">
      <c r="A8" t="inlineStr">
        <is>
          <t>Work Permit Holders</t>
        </is>
      </c>
      <c r="B8" t="n">
        <v>1</v>
      </c>
      <c r="C8" t="n">
        <v>60</v>
      </c>
      <c r="D8" t="n">
        <v>1</v>
      </c>
      <c r="E8" t="n">
        <v>65</v>
      </c>
      <c r="F8" t="inlineStr">
        <is>
          <t>medium</t>
        </is>
      </c>
      <c r="G8" t="n">
        <v>100</v>
      </c>
      <c r="H8" t="n">
        <v>3</v>
      </c>
      <c r="I8" t="n">
        <v>600000</v>
      </c>
      <c r="J8" t="n">
        <v>72000</v>
      </c>
    </row>
    <row r="9">
      <c r="A9" t="inlineStr">
        <is>
          <t>Student Pass Holders</t>
        </is>
      </c>
      <c r="B9" t="n">
        <v>0.2</v>
      </c>
      <c r="C9" t="n">
        <v>70</v>
      </c>
      <c r="D9" t="n">
        <v>0.8</v>
      </c>
      <c r="E9" t="n">
        <v>85</v>
      </c>
      <c r="F9" t="inlineStr">
        <is>
          <t>medium</t>
        </is>
      </c>
      <c r="G9" t="n">
        <v>100</v>
      </c>
      <c r="H9" t="n">
        <v>12</v>
      </c>
      <c r="I9" t="n">
        <v>112000</v>
      </c>
      <c r="J9" t="n">
        <v>16127</v>
      </c>
    </row>
    <row r="10">
      <c r="A10" t="inlineStr">
        <is>
          <t>Financial Services Sector</t>
        </is>
      </c>
      <c r="B10" t="n">
        <v>0.8</v>
      </c>
      <c r="C10" t="n">
        <v>98</v>
      </c>
      <c r="D10" t="n">
        <v>3.2</v>
      </c>
      <c r="E10" t="n">
        <v>99</v>
      </c>
      <c r="F10" t="inlineStr">
        <is>
          <t>high</t>
        </is>
      </c>
      <c r="G10" t="n">
        <v>100</v>
      </c>
      <c r="H10" t="n">
        <v>15</v>
      </c>
      <c r="I10" t="n">
        <v>2508800</v>
      </c>
      <c r="J10" t="n">
        <v>541900</v>
      </c>
    </row>
    <row r="11">
      <c r="A11" t="inlineStr">
        <is>
          <t>Technology Sector</t>
        </is>
      </c>
      <c r="B11" t="n">
        <v>0.6</v>
      </c>
      <c r="C11" t="n">
        <v>97</v>
      </c>
      <c r="D11" t="n">
        <v>3.8</v>
      </c>
      <c r="E11" t="n">
        <v>99</v>
      </c>
      <c r="F11" t="inlineStr">
        <is>
          <t>high</t>
        </is>
      </c>
      <c r="G11" t="n">
        <v>100</v>
      </c>
      <c r="H11" t="n">
        <v>18</v>
      </c>
      <c r="I11" t="n">
        <v>2211600</v>
      </c>
      <c r="J11" t="n">
        <v>477705</v>
      </c>
    </row>
    <row r="12">
      <c r="A12" t="inlineStr">
        <is>
          <t>Healthcare Workers</t>
        </is>
      </c>
      <c r="B12" t="n">
        <v>0.4</v>
      </c>
      <c r="C12" t="n">
        <v>94</v>
      </c>
      <c r="D12" t="n">
        <v>2.8</v>
      </c>
      <c r="E12" t="n">
        <v>96</v>
      </c>
      <c r="F12" t="inlineStr">
        <is>
          <t>high</t>
        </is>
      </c>
      <c r="G12" t="n">
        <v>100</v>
      </c>
      <c r="H12" t="n">
        <v>12</v>
      </c>
      <c r="I12" t="n">
        <v>1052800</v>
      </c>
      <c r="J12" t="n">
        <v>227404</v>
      </c>
    </row>
    <row r="13">
      <c r="A13" t="inlineStr">
        <is>
          <t>Retail &amp; E-commerce</t>
        </is>
      </c>
      <c r="B13" t="n">
        <v>0.5</v>
      </c>
      <c r="C13" t="n">
        <v>89</v>
      </c>
      <c r="D13" t="n">
        <v>2.4</v>
      </c>
      <c r="E13" t="n">
        <v>92</v>
      </c>
      <c r="F13" t="inlineStr">
        <is>
          <t>medium</t>
        </is>
      </c>
      <c r="G13" t="n">
        <v>100</v>
      </c>
      <c r="H13" t="n">
        <v>14</v>
      </c>
      <c r="I13" t="n">
        <v>1068000</v>
      </c>
      <c r="J13" t="n">
        <v>153792</v>
      </c>
    </row>
    <row r="14"/>
    <row r="15">
      <c r="A15" s="28" t="inlineStr">
        <is>
          <t>TOTAL</t>
        </is>
      </c>
      <c r="B15" s="28">
        <f>SUM(B2:B13)</f>
        <v/>
      </c>
      <c r="C15" s="28">
        <f>AVERAGE(C2:C13)</f>
        <v/>
      </c>
      <c r="D15" s="28" t="n"/>
      <c r="E15" s="28">
        <f>AVERAGE(E2:E13)</f>
        <v/>
      </c>
      <c r="F15" s="28" t="n"/>
      <c r="G15" s="28">
        <f>AVERAGE(G2:G13)</f>
        <v/>
      </c>
      <c r="H15" s="28">
        <f>AVERAGE(H2:H13)</f>
        <v/>
      </c>
      <c r="I15" s="28">
        <f>SUM(I2:I13)</f>
        <v/>
      </c>
      <c r="J15" s="28">
        <f>SUM(J2:J13)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Seoul Metropolitan</t>
        </is>
      </c>
      <c r="B2" t="n">
        <v>9.699999999999999</v>
      </c>
      <c r="C2" t="n">
        <v>92</v>
      </c>
      <c r="D2" t="n">
        <v>3.5</v>
      </c>
      <c r="E2" t="n">
        <v>96</v>
      </c>
      <c r="F2" t="inlineStr">
        <is>
          <t>high</t>
        </is>
      </c>
      <c r="G2" t="n">
        <v>100</v>
      </c>
      <c r="H2" t="n">
        <v>8</v>
      </c>
      <c r="I2" t="n">
        <v>31234000</v>
      </c>
      <c r="J2" t="n">
        <v>6746544</v>
      </c>
    </row>
    <row r="3">
      <c r="A3" t="inlineStr">
        <is>
          <t>Busan Metropolitan</t>
        </is>
      </c>
      <c r="B3" t="n">
        <v>3.4</v>
      </c>
      <c r="C3" t="n">
        <v>88</v>
      </c>
      <c r="D3" t="n">
        <v>3</v>
      </c>
      <c r="E3" t="n">
        <v>92</v>
      </c>
      <c r="F3" t="inlineStr">
        <is>
          <t>high</t>
        </is>
      </c>
      <c r="G3" t="n">
        <v>95</v>
      </c>
      <c r="H3" t="n">
        <v>6</v>
      </c>
      <c r="I3" t="n">
        <v>8976000</v>
      </c>
      <c r="J3" t="n">
        <v>1938816</v>
      </c>
    </row>
    <row r="4">
      <c r="A4" t="inlineStr">
        <is>
          <t>Incheon Metropolitan</t>
        </is>
      </c>
      <c r="B4" t="n">
        <v>3</v>
      </c>
      <c r="C4" t="n">
        <v>90</v>
      </c>
      <c r="D4" t="n">
        <v>3.2</v>
      </c>
      <c r="E4" t="n">
        <v>94</v>
      </c>
      <c r="F4" t="inlineStr">
        <is>
          <t>high</t>
        </is>
      </c>
      <c r="G4" t="n">
        <v>98</v>
      </c>
      <c r="H4" t="n">
        <v>7</v>
      </c>
      <c r="I4" t="n">
        <v>8640000</v>
      </c>
      <c r="J4" t="n">
        <v>1866240</v>
      </c>
    </row>
    <row r="5">
      <c r="A5" t="inlineStr">
        <is>
          <t>Daegu Metropolitan</t>
        </is>
      </c>
      <c r="B5" t="n">
        <v>2.4</v>
      </c>
      <c r="C5" t="n">
        <v>85</v>
      </c>
      <c r="D5" t="n">
        <v>2.8</v>
      </c>
      <c r="E5" t="n">
        <v>89</v>
      </c>
      <c r="F5" t="inlineStr">
        <is>
          <t>medium</t>
        </is>
      </c>
      <c r="G5" t="n">
        <v>92</v>
      </c>
      <c r="H5" t="n">
        <v>5</v>
      </c>
      <c r="I5" t="n">
        <v>5712000</v>
      </c>
      <c r="J5" t="n">
        <v>822527</v>
      </c>
    </row>
    <row r="6">
      <c r="A6" t="inlineStr">
        <is>
          <t>Daejeon Metropolitan</t>
        </is>
      </c>
      <c r="B6" t="n">
        <v>1.5</v>
      </c>
      <c r="C6" t="n">
        <v>87</v>
      </c>
      <c r="D6" t="n">
        <v>3</v>
      </c>
      <c r="E6" t="n">
        <v>91</v>
      </c>
      <c r="F6" t="inlineStr">
        <is>
          <t>high</t>
        </is>
      </c>
      <c r="G6" t="n">
        <v>95</v>
      </c>
      <c r="H6" t="n">
        <v>6</v>
      </c>
      <c r="I6" t="n">
        <v>3915000</v>
      </c>
      <c r="J6" t="n">
        <v>845640</v>
      </c>
    </row>
    <row r="7">
      <c r="A7" t="inlineStr">
        <is>
          <t>Gwangju Metropolitan</t>
        </is>
      </c>
      <c r="B7" t="n">
        <v>1.5</v>
      </c>
      <c r="C7" t="n">
        <v>84</v>
      </c>
      <c r="D7" t="n">
        <v>2.7</v>
      </c>
      <c r="E7" t="n">
        <v>88</v>
      </c>
      <c r="F7" t="inlineStr">
        <is>
          <t>medium</t>
        </is>
      </c>
      <c r="G7" t="n">
        <v>88</v>
      </c>
      <c r="H7" t="n">
        <v>5</v>
      </c>
      <c r="I7" t="n">
        <v>3402000</v>
      </c>
      <c r="J7" t="n">
        <v>489887</v>
      </c>
    </row>
    <row r="8">
      <c r="A8" t="inlineStr">
        <is>
          <t>Gyeonggi Province</t>
        </is>
      </c>
      <c r="B8" t="n">
        <v>13.4</v>
      </c>
      <c r="C8" t="n">
        <v>91</v>
      </c>
      <c r="D8" t="n">
        <v>3.4</v>
      </c>
      <c r="E8" t="n">
        <v>95</v>
      </c>
      <c r="F8" t="inlineStr">
        <is>
          <t>high</t>
        </is>
      </c>
      <c r="G8" t="n">
        <v>82</v>
      </c>
      <c r="H8" t="n">
        <v>7</v>
      </c>
      <c r="I8" t="n">
        <v>41459600</v>
      </c>
      <c r="J8" t="n">
        <v>8955273</v>
      </c>
    </row>
    <row r="9">
      <c r="A9" t="inlineStr">
        <is>
          <t>Gangwon Province</t>
        </is>
      </c>
      <c r="B9" t="n">
        <v>1.5</v>
      </c>
      <c r="C9" t="n">
        <v>75</v>
      </c>
      <c r="D9" t="n">
        <v>2.2</v>
      </c>
      <c r="E9" t="n">
        <v>78</v>
      </c>
      <c r="F9" t="inlineStr">
        <is>
          <t>medium</t>
        </is>
      </c>
      <c r="G9" t="n">
        <v>58</v>
      </c>
      <c r="H9" t="n">
        <v>3</v>
      </c>
      <c r="I9" t="n">
        <v>2475000</v>
      </c>
      <c r="J9" t="n">
        <v>297000</v>
      </c>
    </row>
    <row r="10">
      <c r="A10" t="inlineStr">
        <is>
          <t>North Chungcheong</t>
        </is>
      </c>
      <c r="B10" t="n">
        <v>1.6</v>
      </c>
      <c r="C10" t="n">
        <v>79</v>
      </c>
      <c r="D10" t="n">
        <v>2.4</v>
      </c>
      <c r="E10" t="n">
        <v>82</v>
      </c>
      <c r="F10" t="inlineStr">
        <is>
          <t>medium</t>
        </is>
      </c>
      <c r="G10" t="n">
        <v>62</v>
      </c>
      <c r="H10" t="n">
        <v>4</v>
      </c>
      <c r="I10" t="n">
        <v>3033600</v>
      </c>
      <c r="J10" t="n">
        <v>436838</v>
      </c>
    </row>
    <row r="11">
      <c r="A11" t="inlineStr">
        <is>
          <t>South Chungcheong</t>
        </is>
      </c>
      <c r="B11" t="n">
        <v>2.1</v>
      </c>
      <c r="C11" t="n">
        <v>81</v>
      </c>
      <c r="D11" t="n">
        <v>2.5</v>
      </c>
      <c r="E11" t="n">
        <v>84</v>
      </c>
      <c r="F11" t="inlineStr">
        <is>
          <t>medium</t>
        </is>
      </c>
      <c r="G11" t="n">
        <v>68</v>
      </c>
      <c r="H11" t="n">
        <v>4</v>
      </c>
      <c r="I11" t="n">
        <v>4252500</v>
      </c>
      <c r="J11" t="n">
        <v>612360</v>
      </c>
    </row>
    <row r="12">
      <c r="A12" t="inlineStr">
        <is>
          <t>North Gyeongsang</t>
        </is>
      </c>
      <c r="B12" t="n">
        <v>2.7</v>
      </c>
      <c r="C12" t="n">
        <v>76</v>
      </c>
      <c r="D12" t="n">
        <v>2.3</v>
      </c>
      <c r="E12" t="n">
        <v>79</v>
      </c>
      <c r="F12" t="inlineStr">
        <is>
          <t>medium</t>
        </is>
      </c>
      <c r="G12" t="n">
        <v>65</v>
      </c>
      <c r="H12" t="n">
        <v>3</v>
      </c>
      <c r="I12" t="n">
        <v>4719600</v>
      </c>
      <c r="J12" t="n">
        <v>566352</v>
      </c>
    </row>
    <row r="13">
      <c r="A13" t="inlineStr">
        <is>
          <t>South Gyeongsang</t>
        </is>
      </c>
      <c r="B13" t="n">
        <v>3.4</v>
      </c>
      <c r="C13" t="n">
        <v>78</v>
      </c>
      <c r="D13" t="n">
        <v>2.4</v>
      </c>
      <c r="E13" t="n">
        <v>81</v>
      </c>
      <c r="F13" t="inlineStr">
        <is>
          <t>medium</t>
        </is>
      </c>
      <c r="G13" t="n">
        <v>72</v>
      </c>
      <c r="H13" t="n">
        <v>4</v>
      </c>
      <c r="I13" t="n">
        <v>6364800</v>
      </c>
      <c r="J13" t="n">
        <v>916531</v>
      </c>
    </row>
    <row r="14">
      <c r="A14" t="inlineStr">
        <is>
          <t>North Jeolla</t>
        </is>
      </c>
      <c r="B14" t="n">
        <v>1.8</v>
      </c>
      <c r="C14" t="n">
        <v>74</v>
      </c>
      <c r="D14" t="n">
        <v>2.1</v>
      </c>
      <c r="E14" t="n">
        <v>77</v>
      </c>
      <c r="F14" t="inlineStr">
        <is>
          <t>medium</t>
        </is>
      </c>
      <c r="G14" t="n">
        <v>60</v>
      </c>
      <c r="H14" t="n">
        <v>3</v>
      </c>
      <c r="I14" t="n">
        <v>2797200</v>
      </c>
      <c r="J14" t="n">
        <v>335664</v>
      </c>
    </row>
    <row r="15">
      <c r="A15" t="inlineStr">
        <is>
          <t>South Jeolla</t>
        </is>
      </c>
      <c r="B15" t="n">
        <v>1.9</v>
      </c>
      <c r="C15" t="n">
        <v>75</v>
      </c>
      <c r="D15" t="n">
        <v>2.2</v>
      </c>
      <c r="E15" t="n">
        <v>78</v>
      </c>
      <c r="F15" t="inlineStr">
        <is>
          <t>medium</t>
        </is>
      </c>
      <c r="G15" t="n">
        <v>58</v>
      </c>
      <c r="H15" t="n">
        <v>3</v>
      </c>
      <c r="I15" t="n">
        <v>3135000</v>
      </c>
      <c r="J15" t="n">
        <v>376200</v>
      </c>
    </row>
    <row r="16">
      <c r="A16" t="inlineStr">
        <is>
          <t>Jeju Province</t>
        </is>
      </c>
      <c r="B16" t="n">
        <v>0.7</v>
      </c>
      <c r="C16" t="n">
        <v>82</v>
      </c>
      <c r="D16" t="n">
        <v>2.6</v>
      </c>
      <c r="E16" t="n">
        <v>85</v>
      </c>
      <c r="F16" t="inlineStr">
        <is>
          <t>medium</t>
        </is>
      </c>
      <c r="G16" t="n">
        <v>70</v>
      </c>
      <c r="H16" t="n">
        <v>5</v>
      </c>
      <c r="I16" t="n">
        <v>1492400</v>
      </c>
      <c r="J16" t="n">
        <v>214905</v>
      </c>
    </row>
    <row r="17">
      <c r="A17" t="inlineStr">
        <is>
          <t>Foreign Residents</t>
        </is>
      </c>
      <c r="B17" t="n">
        <v>2.5</v>
      </c>
      <c r="C17" t="n">
        <v>65</v>
      </c>
      <c r="D17" t="n">
        <v>1.8</v>
      </c>
      <c r="E17" t="n">
        <v>72</v>
      </c>
      <c r="F17" t="inlineStr">
        <is>
          <t>medium</t>
        </is>
      </c>
      <c r="G17" t="n">
        <v>85</v>
      </c>
      <c r="H17" t="n">
        <v>2</v>
      </c>
      <c r="I17" t="n">
        <v>2925000</v>
      </c>
      <c r="J17" t="n">
        <v>351000</v>
      </c>
    </row>
    <row r="18">
      <c r="A18" t="inlineStr">
        <is>
          <t>Tech Industry Workers</t>
        </is>
      </c>
      <c r="B18" t="n">
        <v>2.8</v>
      </c>
      <c r="C18" t="n">
        <v>98</v>
      </c>
      <c r="D18" t="n">
        <v>4.2</v>
      </c>
      <c r="E18" t="n">
        <v>99</v>
      </c>
      <c r="F18" t="inlineStr">
        <is>
          <t>high</t>
        </is>
      </c>
      <c r="G18" t="n">
        <v>95</v>
      </c>
      <c r="H18" t="n">
        <v>12</v>
      </c>
      <c r="I18" t="n">
        <v>11524800</v>
      </c>
      <c r="J18" t="n">
        <v>2489356</v>
      </c>
    </row>
    <row r="19">
      <c r="A19" t="inlineStr">
        <is>
          <t>Chaebol Employees</t>
        </is>
      </c>
      <c r="B19" t="n">
        <v>4.5</v>
      </c>
      <c r="C19" t="n">
        <v>95</v>
      </c>
      <c r="D19" t="n">
        <v>3.8</v>
      </c>
      <c r="E19" t="n">
        <v>97</v>
      </c>
      <c r="F19" t="inlineStr">
        <is>
          <t>high</t>
        </is>
      </c>
      <c r="G19" t="n">
        <v>90</v>
      </c>
      <c r="H19" t="n">
        <v>9</v>
      </c>
      <c r="I19" t="n">
        <v>16245000</v>
      </c>
      <c r="J19" t="n">
        <v>3508920</v>
      </c>
    </row>
    <row r="20"/>
    <row r="21">
      <c r="A21" s="28" t="inlineStr">
        <is>
          <t>TOTAL</t>
        </is>
      </c>
      <c r="B21" s="28">
        <f>SUM(B2:B19)</f>
        <v/>
      </c>
      <c r="C21" s="28">
        <f>AVERAGE(C2:C19)</f>
        <v/>
      </c>
      <c r="D21" s="28" t="n"/>
      <c r="E21" s="28">
        <f>AVERAGE(E2:E19)</f>
        <v/>
      </c>
      <c r="F21" s="28" t="n"/>
      <c r="G21" s="28">
        <f>AVERAGE(G2:G19)</f>
        <v/>
      </c>
      <c r="H21" s="28">
        <f>AVERAGE(H2:H19)</f>
        <v/>
      </c>
      <c r="I21" s="28">
        <f>SUM(I2:I19)</f>
        <v/>
      </c>
      <c r="J21" s="28">
        <f>SUM(J2:J19)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8" customWidth="1" min="3" max="3"/>
    <col width="16" customWidth="1" min="4" max="4"/>
    <col width="22" customWidth="1" min="5" max="5"/>
    <col width="15" customWidth="1" min="6" max="6"/>
    <col width="18" customWidth="1" min="7" max="7"/>
    <col width="18" customWidth="1" min="8" max="8"/>
    <col width="16" customWidth="1" min="9" max="9"/>
    <col width="19" customWidth="1" min="10" max="10"/>
  </cols>
  <sheetData>
    <row r="1">
      <c r="A1" s="25" t="inlineStr">
        <is>
          <t>Segment Name</t>
        </is>
      </c>
      <c r="B1" s="25" t="inlineStr">
        <is>
          <t>Population (M)</t>
        </is>
      </c>
      <c r="C1" s="25" t="inlineStr">
        <is>
          <t>Auth Rate (%)</t>
        </is>
      </c>
      <c r="D1" s="25" t="inlineStr">
        <is>
          <t>Auth Frequency</t>
        </is>
      </c>
      <c r="E1" s="25" t="inlineStr">
        <is>
          <t>Digital Adoption (%)</t>
        </is>
      </c>
      <c r="F1" s="25" t="inlineStr">
        <is>
          <t>Economic Tier</t>
        </is>
      </c>
      <c r="G1" s="25" t="inlineStr">
        <is>
          <t>Urbanization (%)</t>
        </is>
      </c>
      <c r="H1" s="25" t="inlineStr">
        <is>
          <t>Growth Rate (%)</t>
        </is>
      </c>
      <c r="I1" s="25" t="inlineStr">
        <is>
          <t>Monthly Volume</t>
        </is>
      </c>
      <c r="J1" s="25" t="inlineStr">
        <is>
          <t>Revenue Potential</t>
        </is>
      </c>
    </row>
    <row r="2">
      <c r="A2" t="inlineStr">
        <is>
          <t>Bangkok Metropolitan</t>
        </is>
      </c>
      <c r="B2" t="n">
        <v>10.7</v>
      </c>
      <c r="C2" t="n">
        <v>75</v>
      </c>
      <c r="D2" t="n">
        <v>2.2</v>
      </c>
      <c r="E2" t="n">
        <v>88</v>
      </c>
      <c r="F2" t="inlineStr">
        <is>
          <t>high</t>
        </is>
      </c>
      <c r="G2" t="n">
        <v>100</v>
      </c>
      <c r="H2" t="n">
        <v>12</v>
      </c>
      <c r="I2" t="n">
        <v>17655000</v>
      </c>
      <c r="J2" t="n">
        <v>3813480</v>
      </c>
    </row>
    <row r="3">
      <c r="A3" t="inlineStr">
        <is>
          <t>Central Region</t>
        </is>
      </c>
      <c r="B3" t="n">
        <v>18.5</v>
      </c>
      <c r="C3" t="n">
        <v>65</v>
      </c>
      <c r="D3" t="n">
        <v>1.8</v>
      </c>
      <c r="E3" t="n">
        <v>72</v>
      </c>
      <c r="F3" t="inlineStr">
        <is>
          <t>medium</t>
        </is>
      </c>
      <c r="G3" t="n">
        <v>45</v>
      </c>
      <c r="H3" t="n">
        <v>8</v>
      </c>
      <c r="I3" t="n">
        <v>21645000</v>
      </c>
      <c r="J3" t="n">
        <v>2597400</v>
      </c>
    </row>
    <row r="4">
      <c r="A4" t="inlineStr">
        <is>
          <t>Northern Region</t>
        </is>
      </c>
      <c r="B4" t="n">
        <v>12.2</v>
      </c>
      <c r="C4" t="n">
        <v>55</v>
      </c>
      <c r="D4" t="n">
        <v>1.5</v>
      </c>
      <c r="E4" t="n">
        <v>63</v>
      </c>
      <c r="F4" t="inlineStr">
        <is>
          <t>medium</t>
        </is>
      </c>
      <c r="G4" t="n">
        <v>35</v>
      </c>
      <c r="H4" t="n">
        <v>6</v>
      </c>
      <c r="I4" t="n">
        <v>10065000</v>
      </c>
      <c r="J4" t="n">
        <v>1207800</v>
      </c>
    </row>
    <row r="5">
      <c r="A5" t="inlineStr">
        <is>
          <t>Northeastern Region</t>
        </is>
      </c>
      <c r="B5" t="n">
        <v>21.3</v>
      </c>
      <c r="C5" t="n">
        <v>48</v>
      </c>
      <c r="D5" t="n">
        <v>1.3</v>
      </c>
      <c r="E5" t="n">
        <v>54</v>
      </c>
      <c r="F5" t="inlineStr">
        <is>
          <t>low</t>
        </is>
      </c>
      <c r="G5" t="n">
        <v>28</v>
      </c>
      <c r="H5" t="n">
        <v>5</v>
      </c>
      <c r="I5" t="n">
        <v>13291200</v>
      </c>
      <c r="J5" t="n">
        <v>1063296</v>
      </c>
    </row>
    <row r="6">
      <c r="A6" t="inlineStr">
        <is>
          <t>Southern Region</t>
        </is>
      </c>
      <c r="B6" t="n">
        <v>9</v>
      </c>
      <c r="C6" t="n">
        <v>60</v>
      </c>
      <c r="D6" t="n">
        <v>1.6</v>
      </c>
      <c r="E6" t="n">
        <v>67</v>
      </c>
      <c r="F6" t="inlineStr">
        <is>
          <t>medium</t>
        </is>
      </c>
      <c r="G6" t="n">
        <v>42</v>
      </c>
      <c r="H6" t="n">
        <v>7</v>
      </c>
      <c r="I6" t="n">
        <v>8640000</v>
      </c>
      <c r="J6" t="n">
        <v>1036800</v>
      </c>
    </row>
    <row r="7">
      <c r="A7" t="inlineStr">
        <is>
          <t>Eastern Region</t>
        </is>
      </c>
      <c r="B7" t="n">
        <v>4.8</v>
      </c>
      <c r="C7" t="n">
        <v>68</v>
      </c>
      <c r="D7" t="n">
        <v>1.9</v>
      </c>
      <c r="E7" t="n">
        <v>75</v>
      </c>
      <c r="F7" t="inlineStr">
        <is>
          <t>medium</t>
        </is>
      </c>
      <c r="G7" t="n">
        <v>58</v>
      </c>
      <c r="H7" t="n">
        <v>9</v>
      </c>
      <c r="I7" t="n">
        <v>6201600</v>
      </c>
      <c r="J7" t="n">
        <v>744192</v>
      </c>
    </row>
    <row r="8">
      <c r="A8" t="inlineStr">
        <is>
          <t>Western Region</t>
        </is>
      </c>
      <c r="B8" t="n">
        <v>3.1</v>
      </c>
      <c r="C8" t="n">
        <v>52</v>
      </c>
      <c r="D8" t="n">
        <v>1.4</v>
      </c>
      <c r="E8" t="n">
        <v>58</v>
      </c>
      <c r="F8" t="inlineStr">
        <is>
          <t>low</t>
        </is>
      </c>
      <c r="G8" t="n">
        <v>32</v>
      </c>
      <c r="H8" t="n">
        <v>5</v>
      </c>
      <c r="I8" t="n">
        <v>2256800</v>
      </c>
      <c r="J8" t="n">
        <v>180544</v>
      </c>
    </row>
    <row r="9">
      <c r="A9" t="inlineStr">
        <is>
          <t>Urban Workers</t>
        </is>
      </c>
      <c r="B9" t="n">
        <v>15</v>
      </c>
      <c r="C9" t="n">
        <v>80</v>
      </c>
      <c r="D9" t="n">
        <v>2.5</v>
      </c>
      <c r="E9" t="n">
        <v>85</v>
      </c>
      <c r="F9" t="inlineStr">
        <is>
          <t>medium</t>
        </is>
      </c>
      <c r="G9" t="n">
        <v>100</v>
      </c>
      <c r="H9" t="n">
        <v>10</v>
      </c>
      <c r="I9" t="n">
        <v>30000000</v>
      </c>
      <c r="J9" t="n">
        <v>4320000</v>
      </c>
    </row>
    <row r="10">
      <c r="A10" t="inlineStr">
        <is>
          <t>Rural Farmers</t>
        </is>
      </c>
      <c r="B10" t="n">
        <v>25</v>
      </c>
      <c r="C10" t="n">
        <v>35</v>
      </c>
      <c r="D10" t="n">
        <v>0.8</v>
      </c>
      <c r="E10" t="n">
        <v>42</v>
      </c>
      <c r="F10" t="inlineStr">
        <is>
          <t>low</t>
        </is>
      </c>
      <c r="G10" t="n">
        <v>0</v>
      </c>
      <c r="H10" t="n">
        <v>3</v>
      </c>
      <c r="I10" t="n">
        <v>7000000</v>
      </c>
      <c r="J10" t="n">
        <v>504000</v>
      </c>
    </row>
    <row r="11">
      <c r="A11" t="inlineStr">
        <is>
          <t>Tourism Industry</t>
        </is>
      </c>
      <c r="B11" t="n">
        <v>2.5</v>
      </c>
      <c r="C11" t="n">
        <v>85</v>
      </c>
      <c r="D11" t="n">
        <v>3</v>
      </c>
      <c r="E11" t="n">
        <v>92</v>
      </c>
      <c r="F11" t="inlineStr">
        <is>
          <t>medium</t>
        </is>
      </c>
      <c r="G11" t="n">
        <v>80</v>
      </c>
      <c r="H11" t="n">
        <v>15</v>
      </c>
      <c r="I11" t="n">
        <v>6375000</v>
      </c>
      <c r="J11" t="n">
        <v>917999</v>
      </c>
    </row>
    <row r="12">
      <c r="A12" t="inlineStr">
        <is>
          <t>Manufacturing Workers</t>
        </is>
      </c>
      <c r="B12" t="n">
        <v>8.5</v>
      </c>
      <c r="C12" t="n">
        <v>72</v>
      </c>
      <c r="D12" t="n">
        <v>2</v>
      </c>
      <c r="E12" t="n">
        <v>78</v>
      </c>
      <c r="F12" t="inlineStr">
        <is>
          <t>medium</t>
        </is>
      </c>
      <c r="G12" t="n">
        <v>65</v>
      </c>
      <c r="H12" t="n">
        <v>8</v>
      </c>
      <c r="I12" t="n">
        <v>12240000</v>
      </c>
      <c r="J12" t="n">
        <v>1468800</v>
      </c>
    </row>
    <row r="13">
      <c r="A13" t="inlineStr">
        <is>
          <t>Government Employees</t>
        </is>
      </c>
      <c r="B13" t="n">
        <v>3.2</v>
      </c>
      <c r="C13" t="n">
        <v>88</v>
      </c>
      <c r="D13" t="n">
        <v>2.6</v>
      </c>
      <c r="E13" t="n">
        <v>89</v>
      </c>
      <c r="F13" t="inlineStr">
        <is>
          <t>medium</t>
        </is>
      </c>
      <c r="G13" t="n">
        <v>70</v>
      </c>
      <c r="H13" t="n">
        <v>9</v>
      </c>
      <c r="I13" t="n">
        <v>7321600</v>
      </c>
      <c r="J13" t="n">
        <v>1054310</v>
      </c>
    </row>
    <row r="14">
      <c r="A14" t="inlineStr">
        <is>
          <t>Financial Services</t>
        </is>
      </c>
      <c r="B14" t="n">
        <v>1.8</v>
      </c>
      <c r="C14" t="n">
        <v>92</v>
      </c>
      <c r="D14" t="n">
        <v>3.2</v>
      </c>
      <c r="E14" t="n">
        <v>96</v>
      </c>
      <c r="F14" t="inlineStr">
        <is>
          <t>high</t>
        </is>
      </c>
      <c r="G14" t="n">
        <v>95</v>
      </c>
      <c r="H14" t="n">
        <v>14</v>
      </c>
      <c r="I14" t="n">
        <v>5299200</v>
      </c>
      <c r="J14" t="n">
        <v>1144627</v>
      </c>
    </row>
    <row r="15">
      <c r="A15" t="inlineStr">
        <is>
          <t>E-commerce Users</t>
        </is>
      </c>
      <c r="B15" t="n">
        <v>12.5</v>
      </c>
      <c r="C15" t="n">
        <v>78</v>
      </c>
      <c r="D15" t="n">
        <v>2.4</v>
      </c>
      <c r="E15" t="n">
        <v>82</v>
      </c>
      <c r="F15" t="inlineStr">
        <is>
          <t>medium</t>
        </is>
      </c>
      <c r="G15" t="n">
        <v>75</v>
      </c>
      <c r="H15" t="n">
        <v>16</v>
      </c>
      <c r="I15" t="n">
        <v>23400000</v>
      </c>
      <c r="J15" t="n">
        <v>3369599</v>
      </c>
    </row>
    <row r="16"/>
    <row r="17">
      <c r="A17" s="28" t="inlineStr">
        <is>
          <t>TOTAL</t>
        </is>
      </c>
      <c r="B17" s="28">
        <f>SUM(B2:B15)</f>
        <v/>
      </c>
      <c r="C17" s="28">
        <f>AVERAGE(C2:C15)</f>
        <v/>
      </c>
      <c r="D17" s="28" t="n"/>
      <c r="E17" s="28">
        <f>AVERAGE(E2:E15)</f>
        <v/>
      </c>
      <c r="F17" s="28" t="n"/>
      <c r="G17" s="28">
        <f>AVERAGE(G2:G15)</f>
        <v/>
      </c>
      <c r="H17" s="28">
        <f>AVERAGE(H2:H15)</f>
        <v/>
      </c>
      <c r="I17" s="28">
        <f>SUM(I2:I15)</f>
        <v/>
      </c>
      <c r="J17" s="28">
        <f>SUM(J2:J15)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2025-09-23T09:10:18Z</dcterms:created>
  <dcterms:modified xmlns:dcterms="http://purl.org/dc/terms/" xmlns:xsi="http://www.w3.org/2001/XMLSchema-instance" xsi:type="dcterms:W3CDTF">2025-09-23T09:52:54Z</dcterms:modified>
</cp:coreProperties>
</file>