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k\Downloads\"/>
    </mc:Choice>
  </mc:AlternateContent>
  <xr:revisionPtr revIDLastSave="0" documentId="13_ncr:1_{8DD10925-D242-4C51-B9BE-2AD4CD080FF4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Data1" sheetId="6" r:id="rId1"/>
    <sheet name="Data2" sheetId="1" r:id="rId2"/>
    <sheet name="2013" sheetId="2" r:id="rId3"/>
  </sheets>
  <definedNames>
    <definedName name="_xlchart.v1.0" hidden="1">Data1!$D$4:$D$128</definedName>
    <definedName name="_xlchart.v1.1" hidden="1">Data1!$F$14:$F$21</definedName>
    <definedName name="_xlchart.v1.2" hidden="1">Data1!$G$13:$G$21</definedName>
    <definedName name="_xlchart.v1.3" hidden="1">Data1!$G$14:$G$21</definedName>
    <definedName name="_xlchart.v1.4" hidden="1">Data1!$N$13:$N$21</definedName>
    <definedName name="_xlchart.v1.5" hidden="1">Data1!$N$14:$N$21</definedName>
    <definedName name="_xlchart.v1.6" hidden="1">Data1!$D$4:$D$128</definedName>
    <definedName name="_xlchart.v1.7" hidden="1">Data1!$G$14:$G$21</definedName>
    <definedName name="_xlchart.v1.8" hidden="1">Data1!$N$14:$N$21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2" l="1"/>
  <c r="E19" i="2"/>
  <c r="E18" i="2"/>
  <c r="E17" i="2"/>
  <c r="G5" i="2"/>
  <c r="C5" i="2"/>
  <c r="G15" i="6" l="1"/>
  <c r="G16" i="6"/>
  <c r="G17" i="6"/>
  <c r="G18" i="6"/>
  <c r="G19" i="6"/>
  <c r="G20" i="6"/>
  <c r="G21" i="6"/>
  <c r="F32" i="6"/>
  <c r="G14" i="6"/>
  <c r="H14" i="6" s="1"/>
  <c r="F9" i="6"/>
  <c r="H15" i="6" l="1"/>
  <c r="H16" i="6" s="1"/>
  <c r="H17" i="6" s="1"/>
  <c r="H18" i="6" s="1"/>
  <c r="H19" i="6" s="1"/>
  <c r="H20" i="6" s="1"/>
  <c r="H21" i="6" s="1"/>
  <c r="L21" i="6" s="1"/>
  <c r="G59" i="6"/>
  <c r="H55" i="6"/>
  <c r="G54" i="6"/>
  <c r="G53" i="6"/>
  <c r="E39" i="1"/>
  <c r="G39" i="1"/>
  <c r="F39" i="1"/>
  <c r="E41" i="1"/>
  <c r="E40" i="1"/>
  <c r="E38" i="1"/>
  <c r="E37" i="1"/>
  <c r="E36" i="1"/>
  <c r="E35" i="1"/>
  <c r="E34" i="1"/>
  <c r="A30" i="1"/>
  <c r="A31" i="1"/>
  <c r="A27" i="1"/>
  <c r="G9" i="6"/>
  <c r="F5" i="6"/>
  <c r="G32" i="6" s="1"/>
  <c r="L15" i="6" l="1"/>
  <c r="J16" i="6"/>
  <c r="J54" i="6"/>
  <c r="L20" i="6"/>
  <c r="J17" i="6"/>
  <c r="L14" i="6"/>
  <c r="L18" i="6"/>
  <c r="J19" i="6"/>
  <c r="J20" i="6"/>
  <c r="J15" i="6"/>
  <c r="L19" i="6"/>
  <c r="J21" i="6"/>
  <c r="L16" i="6"/>
  <c r="L17" i="6"/>
  <c r="J18" i="6"/>
  <c r="J14" i="6"/>
</calcChain>
</file>

<file path=xl/sharedStrings.xml><?xml version="1.0" encoding="utf-8"?>
<sst xmlns="http://schemas.openxmlformats.org/spreadsheetml/2006/main" count="257" uniqueCount="233">
  <si>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</si>
  <si>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</si>
  <si>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</si>
  <si>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</si>
  <si>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</si>
  <si>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</si>
  <si>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</si>
  <si>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</si>
  <si>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</si>
  <si>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</si>
  <si>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</si>
  <si>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</si>
  <si>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</si>
  <si>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</si>
  <si>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</si>
  <si>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Live meat animals</t>
  </si>
  <si>
    <t>Meats</t>
  </si>
  <si>
    <t>Fish and shellfish</t>
  </si>
  <si>
    <t>Dairy</t>
  </si>
  <si>
    <t>Vegetables</t>
  </si>
  <si>
    <t>Fruits</t>
  </si>
  <si>
    <t>Nuts</t>
  </si>
  <si>
    <t>Coffee and tea</t>
  </si>
  <si>
    <t>Cereals and bakery</t>
  </si>
  <si>
    <t>Vegetable oils</t>
  </si>
  <si>
    <t>Sugar and candy</t>
  </si>
  <si>
    <t>Cocoa and chocolate</t>
  </si>
  <si>
    <t>Other edible products</t>
  </si>
  <si>
    <t>Liquors</t>
  </si>
  <si>
    <t>Source: USDA, www.fas.usda.gov/gats.</t>
  </si>
  <si>
    <t>Year</t>
  </si>
  <si>
    <t>Classification</t>
  </si>
  <si>
    <t>A</t>
  </si>
  <si>
    <t>P</t>
  </si>
  <si>
    <t>B</t>
  </si>
  <si>
    <t>Classification A = animal foods, P = plant foods, B = beverages</t>
  </si>
  <si>
    <t>Beverages</t>
  </si>
  <si>
    <t>Food Category</t>
  </si>
  <si>
    <t>Median</t>
  </si>
  <si>
    <t>Mean</t>
  </si>
  <si>
    <t>Range</t>
  </si>
  <si>
    <t>Sample Variance</t>
  </si>
  <si>
    <t>Sample Standard Deviation</t>
  </si>
  <si>
    <t>The Interquartile Range</t>
  </si>
  <si>
    <t>Are there any outliers?  Why or why not?</t>
  </si>
  <si>
    <t>What does the height of each column represent?</t>
  </si>
  <si>
    <t>ANSWER THE FOLLOWING QUESTIONS ON THIS SHEET PLUS THOSE ON THE NEXT TWO SHEETS</t>
  </si>
  <si>
    <t>Table can be found at http://www.ers.usda.gov/data-products/us-food-imports.aspx</t>
  </si>
  <si>
    <t>hundredth (.01)</t>
  </si>
  <si>
    <t>hundred (100)</t>
  </si>
  <si>
    <t>(Note:  Make sure that all calculations are done with excel functions!)</t>
  </si>
  <si>
    <t>Max</t>
  </si>
  <si>
    <t>Min</t>
  </si>
  <si>
    <t>Add a column for percent frequency and cumulative percent frequency into your table.</t>
  </si>
  <si>
    <t>Create a histogram based on your frequency table, then use it to determine if the data symmetric, skewed left, or skewed right.</t>
  </si>
  <si>
    <t>Hint:  Classifications are A, P, or B.</t>
  </si>
  <si>
    <t>Add a column which shows the proportion of each classification</t>
  </si>
  <si>
    <t>Is the column graph representing a bar graph or a histogram?</t>
  </si>
  <si>
    <t>4.) Are there any outliers in this set of data?  Explain your choice.</t>
  </si>
  <si>
    <t>a.) Using the interquartile range…</t>
  </si>
  <si>
    <t>This is a table of US food import volume, by food group in 1000 metric tons.</t>
  </si>
  <si>
    <t>1.) Use countif to determine how many food categories are classified as animal.</t>
  </si>
  <si>
    <t>Why do you suppose there was the dip in 2009?</t>
  </si>
  <si>
    <t xml:space="preserve">5.) For the year 2013 only, create a table which displays the top 3 values of food imports and the bottom 3 values of food imports.  </t>
  </si>
  <si>
    <r>
      <t xml:space="preserve">6.) For the year 2013 only, create a table showing the total volume of imports for each </t>
    </r>
    <r>
      <rPr>
        <i/>
        <sz val="11"/>
        <color theme="1"/>
        <rFont val="Calibri"/>
        <family val="2"/>
        <scheme val="minor"/>
      </rPr>
      <t>classification</t>
    </r>
    <r>
      <rPr>
        <sz val="11"/>
        <color theme="1"/>
        <rFont val="Calibri"/>
        <family val="2"/>
        <scheme val="minor"/>
      </rPr>
      <t xml:space="preserve"> of food.</t>
    </r>
  </si>
  <si>
    <t>(Be sure to use excel functions and make sure you referenced the data on the previous sheet.)</t>
  </si>
  <si>
    <t xml:space="preserve">Suppose the US imported 68,000,000 metric tons of food products in 2014. </t>
  </si>
  <si>
    <t>7.) Create a column graph and a pie chart from this table (in question 6) based on the total volume of imports.</t>
  </si>
  <si>
    <t xml:space="preserve">4.) Create a "stacked column in 3D" graph for the entire data set (at the top of this sheet).    </t>
  </si>
  <si>
    <t>Date</t>
  </si>
  <si>
    <t>Location</t>
  </si>
  <si>
    <t>Quezaltenango and San Marcos, Guatemala</t>
  </si>
  <si>
    <t>Kangra, India</t>
  </si>
  <si>
    <t>Off coast of Esmeraldas, Ecuador</t>
  </si>
  <si>
    <t>Chia-i, Taiwan</t>
  </si>
  <si>
    <t>San Francisco, California</t>
  </si>
  <si>
    <t>Valparaiso, Chile</t>
  </si>
  <si>
    <t>Kingston, Jamaica</t>
  </si>
  <si>
    <t>Messina, Italy</t>
  </si>
  <si>
    <t>Avezzano, Italy</t>
  </si>
  <si>
    <t>Bali, Indonesia</t>
  </si>
  <si>
    <t>North of Daguan, Yunnan, China</t>
  </si>
  <si>
    <t>Tango, Japan</t>
  </si>
  <si>
    <t>Irpinia, Italy</t>
  </si>
  <si>
    <t>Managua, Nicaragua</t>
  </si>
  <si>
    <t>Sanriku, Japan</t>
  </si>
  <si>
    <t>Bihar, India-Nepal</t>
  </si>
  <si>
    <t>Chillan, Chile</t>
  </si>
  <si>
    <t>Erzincan, Turkey</t>
  </si>
  <si>
    <t>Erbaa, Turkey</t>
  </si>
  <si>
    <t>Tottori, Japan</t>
  </si>
  <si>
    <t>Ladik, Turkey</t>
  </si>
  <si>
    <t>San Juan, Argentina</t>
  </si>
  <si>
    <t>Gerede, Turkey</t>
  </si>
  <si>
    <t>Mikawa, Japan</t>
  </si>
  <si>
    <t>Ustukran, Turkey</t>
  </si>
  <si>
    <t>Ancash, Peru</t>
  </si>
  <si>
    <t>Nankaido, Japan</t>
  </si>
  <si>
    <t>Fukui, Japan</t>
  </si>
  <si>
    <t>Ambato, Ecuador</t>
  </si>
  <si>
    <t>Cosiguina, Nicaragua</t>
  </si>
  <si>
    <t>Yenice-Gonen, Turkey</t>
  </si>
  <si>
    <t>Near Sang Chai, Mazandaran, Iran</t>
  </si>
  <si>
    <t>Sahneh, Iran</t>
  </si>
  <si>
    <t>Agadir, Morocco</t>
  </si>
  <si>
    <t>Temuco-Valdivia, Chile</t>
  </si>
  <si>
    <t>Bu'in Zahra, Qazvin, Iran</t>
  </si>
  <si>
    <t>Skopje, Former Yugoslav Rep. of Macedonia</t>
  </si>
  <si>
    <t>Varto, Turkey</t>
  </si>
  <si>
    <t>Dasht-e Bayaz, Iran</t>
  </si>
  <si>
    <t>Yangjiang, Guangdong, China</t>
  </si>
  <si>
    <t>Tonghai, Yunnan Province, China</t>
  </si>
  <si>
    <t>Gediz, Turkey</t>
  </si>
  <si>
    <t>Chimbote, Peru</t>
  </si>
  <si>
    <t>Turkey</t>
  </si>
  <si>
    <t>southern Iran</t>
  </si>
  <si>
    <t>Nicaragua, Managua</t>
  </si>
  <si>
    <t>China</t>
  </si>
  <si>
    <t>Pakistan</t>
  </si>
  <si>
    <t>Haicheng, China</t>
  </si>
  <si>
    <t>Guatemala</t>
  </si>
  <si>
    <t>northeastern Italy</t>
  </si>
  <si>
    <t>Tangshan, China</t>
  </si>
  <si>
    <t>Mindanao, Philippines</t>
  </si>
  <si>
    <t>Turkey-Iran border region</t>
  </si>
  <si>
    <t>Romania</t>
  </si>
  <si>
    <t>Iran</t>
  </si>
  <si>
    <t>El Asnam, Algeria</t>
  </si>
  <si>
    <t>southern Italy</t>
  </si>
  <si>
    <t>Yemen</t>
  </si>
  <si>
    <t>Mexico, Michoacan</t>
  </si>
  <si>
    <t>El Salvador</t>
  </si>
  <si>
    <t>Colombia-Ecuador</t>
  </si>
  <si>
    <t>Nepal-India border region</t>
  </si>
  <si>
    <t>Spitak, Armenia</t>
  </si>
  <si>
    <t>Western Iran</t>
  </si>
  <si>
    <t>Luzon, Philippine Islands</t>
  </si>
  <si>
    <t>Northern India</t>
  </si>
  <si>
    <t>Flores Region, Indonesia</t>
  </si>
  <si>
    <t>Latur-Killari, India</t>
  </si>
  <si>
    <t>Kobe, Japan</t>
  </si>
  <si>
    <t>Sakhalin Island</t>
  </si>
  <si>
    <t>Northern Iran</t>
  </si>
  <si>
    <t>Hindu Kush region, Afghanistan</t>
  </si>
  <si>
    <t>Afghanistan-Tajikistan Border Region</t>
  </si>
  <si>
    <t>Papua New Guinea</t>
  </si>
  <si>
    <t>Colombia</t>
  </si>
  <si>
    <t>Taiwan</t>
  </si>
  <si>
    <t>Gujarat, India</t>
  </si>
  <si>
    <t>Hindu Kush Region, Afghanistan</t>
  </si>
  <si>
    <t>Northern Algeria</t>
  </si>
  <si>
    <t>Southeastern Iran</t>
  </si>
  <si>
    <t>Sumatra</t>
  </si>
  <si>
    <t>Northern Sumatra, Indonesia</t>
  </si>
  <si>
    <t>Indonesia</t>
  </si>
  <si>
    <t>Eastern Sichuan, China</t>
  </si>
  <si>
    <t>Southern Sumatra, Indonesia</t>
  </si>
  <si>
    <t>Haiti region</t>
  </si>
  <si>
    <t>Southern Qinghai, China</t>
  </si>
  <si>
    <t>Japan</t>
  </si>
  <si>
    <r>
      <t xml:space="preserve">A list of the deadliest earthquakes over the past century are displayed below.  Answer the following questions based on the </t>
    </r>
    <r>
      <rPr>
        <b/>
        <sz val="11"/>
        <color theme="1"/>
        <rFont val="Calibri"/>
        <family val="2"/>
        <scheme val="minor"/>
      </rPr>
      <t>MAGNITUDE</t>
    </r>
    <r>
      <rPr>
        <sz val="11"/>
        <color theme="1"/>
        <rFont val="Calibri"/>
        <family val="2"/>
        <scheme val="minor"/>
      </rPr>
      <t xml:space="preserve"> of the earthquake.</t>
    </r>
  </si>
  <si>
    <t>1.) Use an excel function to determine how many magnitudes were recorded.</t>
  </si>
  <si>
    <t>2.) Sort the magnitude data from smallest to largest then use excel functions determine what was the lowest magnitude and what was the highest magnitude.</t>
  </si>
  <si>
    <t>3.) Create a frequency table and a cumulative frequency table using class widths of 0.5, with the first class starting at 5.0.</t>
  </si>
  <si>
    <t>What percent of earthquakes had a magnitude less than 7.0?</t>
  </si>
  <si>
    <t>Which range of magnitudes occurred most frequently?  (Use your table above to determine this)</t>
  </si>
  <si>
    <t>Qaratog, Tajikistan</t>
  </si>
  <si>
    <t>Silakhor, Iran</t>
  </si>
  <si>
    <t>Murefte, Turkey</t>
  </si>
  <si>
    <t>Burdur, Turkey</t>
  </si>
  <si>
    <t>Malazgirt, Turkey</t>
  </si>
  <si>
    <t>Andijon, Uzbekistan</t>
  </si>
  <si>
    <t>Gole, Turkey</t>
  </si>
  <si>
    <t>Haiyuan, Ningxia, China</t>
  </si>
  <si>
    <t>Nan'ao, Guangdong, China</t>
  </si>
  <si>
    <t>Near Luhuo, Sichuan, China</t>
  </si>
  <si>
    <t>Torbat-e Heydariyeh, Iran</t>
  </si>
  <si>
    <t>Kanto, Japan</t>
  </si>
  <si>
    <t>Near Dali, Yunnan, China</t>
  </si>
  <si>
    <t>Gulang, Gansu, China</t>
  </si>
  <si>
    <t>Koppeh Dagh, Iran</t>
  </si>
  <si>
    <t>Zangezur Mountains, Armenia-Azerbaijan border</t>
  </si>
  <si>
    <t>Near Fuyun, Xinjiang, China</t>
  </si>
  <si>
    <t>North of Maowen, Sichuan, China</t>
  </si>
  <si>
    <t>Miao-li, Taiwan</t>
  </si>
  <si>
    <t xml:space="preserve">Quetta, Pakistan </t>
  </si>
  <si>
    <t>Hsin-chu, Taiwan</t>
  </si>
  <si>
    <t>Vrancea, Romania</t>
  </si>
  <si>
    <t>Makran Coast, Pakistan</t>
  </si>
  <si>
    <t>Ashgabat, Turkmenistan</t>
  </si>
  <si>
    <t>Khait, Tajikistan</t>
  </si>
  <si>
    <t>Near Zhamo, Xizang, China</t>
  </si>
  <si>
    <t>Chlef, Algeria</t>
  </si>
  <si>
    <t>East of Longyao, Hebei, China</t>
  </si>
  <si>
    <t>Southeast of Ningjin, Hebei, China</t>
  </si>
  <si>
    <t>Deaths</t>
  </si>
  <si>
    <t>Magnitude</t>
  </si>
  <si>
    <t>Salmas, Iran</t>
  </si>
  <si>
    <t>2.) Take the value in cell E8 and round it to the nearest…</t>
  </si>
  <si>
    <t xml:space="preserve">3.) For the category of "Liquors" from 1999-2013, find the following: </t>
  </si>
  <si>
    <t xml:space="preserve"> If the US imported food in 2014 in the same proportions as in 2013, predict the amount of plant imports for 2014.</t>
  </si>
  <si>
    <t>No, all of the numbers are within a reasonable range. No numbers that super high or super low compared to the others.</t>
  </si>
  <si>
    <t>The main reason is because of live meat from animals dropped significantly most likely because this is when being vegetarian become more of a big deal.</t>
  </si>
  <si>
    <t>The total number of US food imports for that year</t>
  </si>
  <si>
    <t>Median-</t>
  </si>
  <si>
    <t>Interquartile range-</t>
  </si>
  <si>
    <t>Anything over 8.1, anything under 6.5</t>
  </si>
  <si>
    <t>Every number over 8.1 and every number under</t>
  </si>
  <si>
    <t>Class Limit</t>
  </si>
  <si>
    <t>Frequency</t>
  </si>
  <si>
    <t>5.0-5.5</t>
  </si>
  <si>
    <t>5.6-6.1</t>
  </si>
  <si>
    <t>6.2-6.7</t>
  </si>
  <si>
    <t>7.4-7.9</t>
  </si>
  <si>
    <t>MIN</t>
  </si>
  <si>
    <t>MAX</t>
  </si>
  <si>
    <t>Total Recorded</t>
  </si>
  <si>
    <t>6.8-7.3</t>
  </si>
  <si>
    <t>8.0-8.5</t>
  </si>
  <si>
    <t>8.6-9.1</t>
  </si>
  <si>
    <t>9.2-9.7</t>
  </si>
  <si>
    <t xml:space="preserve">Cumulative frequency </t>
  </si>
  <si>
    <t>Relative frequency</t>
  </si>
  <si>
    <t>Percent frequency</t>
  </si>
  <si>
    <t>Bin</t>
  </si>
  <si>
    <t>Skewed Left</t>
  </si>
  <si>
    <t>Top 3 Values</t>
  </si>
  <si>
    <t>Bottom 3 Values</t>
  </si>
  <si>
    <t>Volume</t>
  </si>
  <si>
    <t>2013 total volume of imports for each classification</t>
  </si>
  <si>
    <t>Proportion</t>
  </si>
  <si>
    <t>Plant imports=</t>
  </si>
  <si>
    <t>Representing a Bar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</si>
</sst>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"/>
    <numFmt numFmtId="166" formatCode="0.0000"/>
    <numFmt numFmtId="171" formatCode="0.0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Geneva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B444E"/>
      <name val="Arial"/>
      <family val="2"/>
    </font>
    <font>
      <sz val="11"/>
      <color theme="1"/>
      <name val="Calibri"/>
      <family val="2"/>
      <scheme val="minor"/>
    </font>
    <font>
      <b/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9" fontId="11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1"/>
    <xf numFmtId="0" fontId="1" fillId="0" borderId="1" xfId="1" applyFont="1" applyBorder="1"/>
    <xf numFmtId="0" fontId="2" fillId="0" borderId="1" xfId="1" applyFont="1" applyBorder="1"/>
    <xf numFmtId="0" fontId="2" fillId="0" borderId="1" xfId="1" applyFont="1" applyBorder="1" applyAlignment="1">
      <alignment horizontal="right"/>
    </xf>
    <xf numFmtId="0" fontId="1" fillId="0" borderId="1" xfId="1" quotePrefix="1" applyFont="1" applyBorder="1" applyAlignment="1">
      <alignment horizontal="right"/>
    </xf>
    <xf numFmtId="0" fontId="2" fillId="0" borderId="0" xfId="1" applyFont="1" applyBorder="1"/>
    <xf numFmtId="0" fontId="2" fillId="0" borderId="0" xfId="1" applyFont="1"/>
    <xf numFmtId="0" fontId="2" fillId="0" borderId="0" xfId="1" applyFont="1" applyAlignment="1">
      <alignment horizontal="right"/>
    </xf>
    <xf numFmtId="164" fontId="2" fillId="0" borderId="0" xfId="1" applyNumberFormat="1" applyFont="1"/>
    <xf numFmtId="0" fontId="2" fillId="0" borderId="0" xfId="1" applyFont="1" applyFill="1"/>
    <xf numFmtId="0" fontId="2" fillId="0" borderId="2" xfId="1" applyFont="1" applyBorder="1"/>
    <xf numFmtId="0" fontId="2" fillId="0" borderId="2" xfId="1" applyFont="1" applyBorder="1" applyAlignment="1">
      <alignment horizontal="right"/>
    </xf>
    <xf numFmtId="164" fontId="2" fillId="0" borderId="2" xfId="1" applyNumberFormat="1" applyFont="1" applyBorder="1"/>
    <xf numFmtId="0" fontId="1" fillId="0" borderId="2" xfId="1" applyBorder="1"/>
    <xf numFmtId="0" fontId="1" fillId="0" borderId="0" xfId="1" applyAlignment="1">
      <alignment horizontal="right"/>
    </xf>
    <xf numFmtId="0" fontId="1" fillId="0" borderId="0" xfId="1" applyFont="1"/>
    <xf numFmtId="164" fontId="3" fillId="0" borderId="0" xfId="1" applyNumberFormat="1" applyFont="1"/>
    <xf numFmtId="0" fontId="3" fillId="0" borderId="0" xfId="1" applyFont="1"/>
    <xf numFmtId="0" fontId="0" fillId="0" borderId="3" xfId="0" applyBorder="1"/>
    <xf numFmtId="0" fontId="2" fillId="0" borderId="3" xfId="1" applyFont="1" applyFill="1" applyBorder="1"/>
    <xf numFmtId="0" fontId="4" fillId="0" borderId="0" xfId="0" applyFont="1" applyBorder="1"/>
    <xf numFmtId="0" fontId="0" fillId="0" borderId="0" xfId="0" applyFont="1"/>
    <xf numFmtId="0" fontId="7" fillId="0" borderId="0" xfId="2" applyFont="1"/>
    <xf numFmtId="3" fontId="7" fillId="0" borderId="0" xfId="2" applyNumberFormat="1" applyFont="1"/>
    <xf numFmtId="0" fontId="0" fillId="0" borderId="0" xfId="0" applyNumberFormat="1"/>
    <xf numFmtId="0" fontId="8" fillId="0" borderId="0" xfId="0" applyNumberFormat="1" applyFont="1"/>
    <xf numFmtId="0" fontId="8" fillId="0" borderId="0" xfId="0" applyFont="1"/>
    <xf numFmtId="0" fontId="0" fillId="0" borderId="0" xfId="0" applyFont="1" applyAlignment="1">
      <alignment horizontal="center"/>
    </xf>
    <xf numFmtId="164" fontId="2" fillId="0" borderId="0" xfId="1" applyNumberFormat="1" applyFont="1" applyFill="1"/>
    <xf numFmtId="166" fontId="0" fillId="0" borderId="0" xfId="0" applyNumberFormat="1"/>
    <xf numFmtId="164" fontId="2" fillId="0" borderId="0" xfId="1" applyNumberFormat="1" applyFont="1" applyFill="1"/>
    <xf numFmtId="164" fontId="2" fillId="0" borderId="0" xfId="1" applyNumberFormat="1" applyFont="1" applyFill="1" applyAlignment="1">
      <alignment horizontal="right"/>
    </xf>
    <xf numFmtId="164" fontId="2" fillId="0" borderId="0" xfId="1" applyNumberFormat="1" applyFont="1" applyFill="1"/>
    <xf numFmtId="164" fontId="2" fillId="0" borderId="0" xfId="1" applyNumberFormat="1" applyFont="1" applyFill="1" applyAlignment="1">
      <alignment horizontal="right"/>
    </xf>
    <xf numFmtId="164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1" applyNumberFormat="1" applyFont="1" applyFill="1"/>
    <xf numFmtId="0" fontId="0" fillId="0" borderId="0" xfId="0" applyFont="1" applyAlignment="1">
      <alignment horizontal="left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9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0" fillId="0" borderId="0" xfId="0" applyFont="1"/>
    <xf numFmtId="3" fontId="7" fillId="0" borderId="0" xfId="2" applyNumberFormat="1" applyFont="1" applyFill="1"/>
    <xf numFmtId="0" fontId="0" fillId="0" borderId="0" xfId="0" applyFont="1" applyAlignment="1">
      <alignment vertical="center" wrapText="1"/>
    </xf>
    <xf numFmtId="9" fontId="0" fillId="0" borderId="0" xfId="3" applyFont="1"/>
    <xf numFmtId="0" fontId="0" fillId="0" borderId="4" xfId="0" applyBorder="1"/>
    <xf numFmtId="0" fontId="0" fillId="0" borderId="4" xfId="0" applyBorder="1" applyAlignment="1">
      <alignment horizontal="center"/>
    </xf>
    <xf numFmtId="3" fontId="7" fillId="0" borderId="4" xfId="2" applyNumberFormat="1" applyFont="1" applyBorder="1" applyAlignment="1">
      <alignment horizontal="center"/>
    </xf>
    <xf numFmtId="3" fontId="7" fillId="0" borderId="4" xfId="2" applyNumberFormat="1" applyFont="1" applyFill="1" applyBorder="1" applyAlignment="1">
      <alignment horizontal="center"/>
    </xf>
    <xf numFmtId="0" fontId="7" fillId="0" borderId="4" xfId="2" applyFont="1" applyBorder="1" applyAlignment="1">
      <alignment horizontal="center"/>
    </xf>
    <xf numFmtId="9" fontId="0" fillId="0" borderId="5" xfId="3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 vertical="center" wrapText="1"/>
    </xf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171" fontId="12" fillId="0" borderId="4" xfId="0" applyNumberFormat="1" applyFont="1" applyBorder="1"/>
    <xf numFmtId="171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12" fontId="0" fillId="0" borderId="4" xfId="0" applyNumberFormat="1" applyFont="1" applyBorder="1" applyAlignment="1">
      <alignment horizontal="center"/>
    </xf>
    <xf numFmtId="12" fontId="0" fillId="0" borderId="4" xfId="0" applyNumberForma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food</a:t>
            </a:r>
            <a:r>
              <a:rPr lang="en-US" baseline="0"/>
              <a:t> import volume, by food group in 1000 metric tons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Data2!$A$3:$B$3</c:f>
              <c:strCache>
                <c:ptCount val="2"/>
                <c:pt idx="0">
                  <c:v>Beverages</c:v>
                </c:pt>
                <c:pt idx="1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Data2!$C$2:$R$2</c:f>
              <c:strCache>
                <c:ptCount val="16"/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</c:strCache>
            </c:strRef>
          </c:cat>
          <c:val>
            <c:numRef>
              <c:f>Data2!$C$3:$R$3</c:f>
              <c:numCache>
                <c:formatCode>#,##0.0</c:formatCode>
                <c:ptCount val="16"/>
                <c:pt idx="1">
                  <c:v>2854.913</c:v>
                </c:pt>
                <c:pt idx="2">
                  <c:v>3242.8457000000003</c:v>
                </c:pt>
                <c:pt idx="3">
                  <c:v>3599.6693999999998</c:v>
                </c:pt>
                <c:pt idx="4">
                  <c:v>3861.9387999999999</c:v>
                </c:pt>
                <c:pt idx="5">
                  <c:v>4082.2950000000001</c:v>
                </c:pt>
                <c:pt idx="6">
                  <c:v>4242.6422000000002</c:v>
                </c:pt>
                <c:pt idx="7">
                  <c:v>4610.8749000000007</c:v>
                </c:pt>
                <c:pt idx="8">
                  <c:v>5264.1787000000004</c:v>
                </c:pt>
                <c:pt idx="9">
                  <c:v>5498.6048000000001</c:v>
                </c:pt>
                <c:pt idx="10">
                  <c:v>5328.4940999999999</c:v>
                </c:pt>
                <c:pt idx="11">
                  <c:v>4951.7492999999995</c:v>
                </c:pt>
                <c:pt idx="12">
                  <c:v>5197.8574000000008</c:v>
                </c:pt>
                <c:pt idx="13">
                  <c:v>5411.4064000000008</c:v>
                </c:pt>
                <c:pt idx="14">
                  <c:v>5819.6977999999999</c:v>
                </c:pt>
                <c:pt idx="15">
                  <c:v>5786.491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FEB-B4A8-FD9BC4AADDEA}"/>
            </c:ext>
          </c:extLst>
        </c:ser>
        <c:ser>
          <c:idx val="1"/>
          <c:order val="1"/>
          <c:tx>
            <c:strRef>
              <c:f>Data2!$A$4:$B$4</c:f>
              <c:strCache>
                <c:ptCount val="2"/>
                <c:pt idx="0">
                  <c:v>Cereals and bakery</c:v>
                </c:pt>
                <c:pt idx="1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Data2!$C$2:$R$2</c:f>
              <c:strCache>
                <c:ptCount val="16"/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</c:strCache>
            </c:strRef>
          </c:cat>
          <c:val>
            <c:numRef>
              <c:f>Data2!$C$4:$R$4</c:f>
              <c:numCache>
                <c:formatCode>#,##0.0</c:formatCode>
                <c:ptCount val="16"/>
                <c:pt idx="1">
                  <c:v>6882.3230000000003</c:v>
                </c:pt>
                <c:pt idx="2">
                  <c:v>6471.5744999999997</c:v>
                </c:pt>
                <c:pt idx="3">
                  <c:v>7238.6433999999999</c:v>
                </c:pt>
                <c:pt idx="4">
                  <c:v>6809.6088</c:v>
                </c:pt>
                <c:pt idx="5">
                  <c:v>5968.5463</c:v>
                </c:pt>
                <c:pt idx="6">
                  <c:v>6357.5833000000002</c:v>
                </c:pt>
                <c:pt idx="7">
                  <c:v>6404.7876999999999</c:v>
                </c:pt>
                <c:pt idx="8">
                  <c:v>7590.5945999999994</c:v>
                </c:pt>
                <c:pt idx="9">
                  <c:v>8630.7533000000003</c:v>
                </c:pt>
                <c:pt idx="10">
                  <c:v>9556.1320999999989</c:v>
                </c:pt>
                <c:pt idx="11">
                  <c:v>8566.8732</c:v>
                </c:pt>
                <c:pt idx="12">
                  <c:v>8364.6597999999994</c:v>
                </c:pt>
                <c:pt idx="13">
                  <c:v>8305.0388000000003</c:v>
                </c:pt>
                <c:pt idx="14">
                  <c:v>10526.454</c:v>
                </c:pt>
                <c:pt idx="15">
                  <c:v>13042.188599999999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E-4FEB-B4A8-FD9BC4AADDEA}"/>
            </c:ext>
          </c:extLst>
        </c:ser>
        <c:ser>
          <c:idx val="2"/>
          <c:order val="2"/>
          <c:tx>
            <c:strRef>
              <c:f>Data2!$A$5:$B$5</c:f>
              <c:strCache>
                <c:ptCount val="2"/>
                <c:pt idx="0">
                  <c:v>Cocoa and chocolate</c:v>
                </c:pt>
                <c:pt idx="1">
                  <c:v>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Data2!$C$2:$R$2</c:f>
              <c:strCache>
                <c:ptCount val="16"/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</c:strCache>
            </c:strRef>
          </c:cat>
          <c:val>
            <c:numRef>
              <c:f>Data2!$C$5:$R$5</c:f>
              <c:numCache>
                <c:formatCode>#,##0.0</c:formatCode>
                <c:ptCount val="16"/>
                <c:pt idx="1">
                  <c:v>923.67919999999992</c:v>
                </c:pt>
                <c:pt idx="2">
                  <c:v>998.7903</c:v>
                </c:pt>
                <c:pt idx="3">
                  <c:v>990.947</c:v>
                </c:pt>
                <c:pt idx="4">
                  <c:v>916.20490000000007</c:v>
                </c:pt>
                <c:pt idx="5">
                  <c:v>1046.2830999999999</c:v>
                </c:pt>
                <c:pt idx="6">
                  <c:v>1168.1526000000001</c:v>
                </c:pt>
                <c:pt idx="7">
                  <c:v>1306.3256000000001</c:v>
                </c:pt>
                <c:pt idx="8">
                  <c:v>1254.3228000000001</c:v>
                </c:pt>
                <c:pt idx="9">
                  <c:v>1129.1638</c:v>
                </c:pt>
                <c:pt idx="10">
                  <c:v>1113.885</c:v>
                </c:pt>
                <c:pt idx="11">
                  <c:v>1169.3895</c:v>
                </c:pt>
                <c:pt idx="12">
                  <c:v>1222.1428999999998</c:v>
                </c:pt>
                <c:pt idx="13">
                  <c:v>1312.9206000000001</c:v>
                </c:pt>
                <c:pt idx="14">
                  <c:v>1237.4347</c:v>
                </c:pt>
                <c:pt idx="15">
                  <c:v>1299.1291999999999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E-4FEB-B4A8-FD9BC4AADDEA}"/>
            </c:ext>
          </c:extLst>
        </c:ser>
        <c:ser>
          <c:idx val="3"/>
          <c:order val="3"/>
          <c:tx>
            <c:strRef>
              <c:f>Data2!$A$6:$B$6</c:f>
              <c:strCache>
                <c:ptCount val="2"/>
                <c:pt idx="0">
                  <c:v>Coffee and tea</c:v>
                </c:pt>
                <c:pt idx="1">
                  <c:v>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Data2!$C$2:$R$2</c:f>
              <c:strCache>
                <c:ptCount val="16"/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</c:strCache>
            </c:strRef>
          </c:cat>
          <c:val>
            <c:numRef>
              <c:f>Data2!$C$6:$R$6</c:f>
              <c:numCache>
                <c:formatCode>#,##0.0</c:formatCode>
                <c:ptCount val="16"/>
                <c:pt idx="1">
                  <c:v>1650.6893</c:v>
                </c:pt>
                <c:pt idx="2">
                  <c:v>1725.17</c:v>
                </c:pt>
                <c:pt idx="3">
                  <c:v>1599.8482999999999</c:v>
                </c:pt>
                <c:pt idx="4">
                  <c:v>1635.4956999999999</c:v>
                </c:pt>
                <c:pt idx="5">
                  <c:v>1715.0146</c:v>
                </c:pt>
                <c:pt idx="6">
                  <c:v>1757.1355000000003</c:v>
                </c:pt>
                <c:pt idx="7">
                  <c:v>1744.5593999999999</c:v>
                </c:pt>
                <c:pt idx="8">
                  <c:v>1825.5442</c:v>
                </c:pt>
                <c:pt idx="9">
                  <c:v>1850.9107000000001</c:v>
                </c:pt>
                <c:pt idx="10">
                  <c:v>1881.9495000000002</c:v>
                </c:pt>
                <c:pt idx="11">
                  <c:v>1822.9751999999999</c:v>
                </c:pt>
                <c:pt idx="12">
                  <c:v>1894.6397000000002</c:v>
                </c:pt>
                <c:pt idx="13">
                  <c:v>2014.9786999999999</c:v>
                </c:pt>
                <c:pt idx="14">
                  <c:v>2018.7833000000001</c:v>
                </c:pt>
                <c:pt idx="15">
                  <c:v>2086.9346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FE-4FEB-B4A8-FD9BC4AADDEA}"/>
            </c:ext>
          </c:extLst>
        </c:ser>
        <c:ser>
          <c:idx val="4"/>
          <c:order val="4"/>
          <c:tx>
            <c:strRef>
              <c:f>Data2!$A$7:$B$7</c:f>
              <c:strCache>
                <c:ptCount val="2"/>
                <c:pt idx="0">
                  <c:v>Dairy</c:v>
                </c:pt>
                <c:pt idx="1">
                  <c:v>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Data2!$C$2:$R$2</c:f>
              <c:strCache>
                <c:ptCount val="16"/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</c:strCache>
            </c:strRef>
          </c:cat>
          <c:val>
            <c:numRef>
              <c:f>Data2!$C$7:$R$7</c:f>
              <c:numCache>
                <c:formatCode>#,##0.0</c:formatCode>
                <c:ptCount val="16"/>
                <c:pt idx="1">
                  <c:v>242.64182911493728</c:v>
                </c:pt>
                <c:pt idx="2">
                  <c:v>227.19838402744091</c:v>
                </c:pt>
                <c:pt idx="3">
                  <c:v>272.88132901423779</c:v>
                </c:pt>
                <c:pt idx="4">
                  <c:v>270.26788602201896</c:v>
                </c:pt>
                <c:pt idx="5">
                  <c:v>265.44062632105459</c:v>
                </c:pt>
                <c:pt idx="6">
                  <c:v>283.14353274388475</c:v>
                </c:pt>
                <c:pt idx="7">
                  <c:v>289.32100793849594</c:v>
                </c:pt>
                <c:pt idx="8">
                  <c:v>276.84593275125201</c:v>
                </c:pt>
                <c:pt idx="9">
                  <c:v>268.88237645494803</c:v>
                </c:pt>
                <c:pt idx="10">
                  <c:v>224.94476902168785</c:v>
                </c:pt>
                <c:pt idx="11">
                  <c:v>224.13357077968627</c:v>
                </c:pt>
                <c:pt idx="12">
                  <c:v>187.8429932422913</c:v>
                </c:pt>
                <c:pt idx="13">
                  <c:v>193.97568386759653</c:v>
                </c:pt>
                <c:pt idx="14">
                  <c:v>212.23659340970985</c:v>
                </c:pt>
                <c:pt idx="15">
                  <c:v>200.67610374972062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FE-4FEB-B4A8-FD9BC4AADDEA}"/>
            </c:ext>
          </c:extLst>
        </c:ser>
        <c:ser>
          <c:idx val="5"/>
          <c:order val="5"/>
          <c:tx>
            <c:strRef>
              <c:f>Data2!$A$8:$B$8</c:f>
              <c:strCache>
                <c:ptCount val="2"/>
                <c:pt idx="0">
                  <c:v>Fish and shellfish</c:v>
                </c:pt>
                <c:pt idx="1">
                  <c:v>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Data2!$C$2:$R$2</c:f>
              <c:strCache>
                <c:ptCount val="16"/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</c:strCache>
            </c:strRef>
          </c:cat>
          <c:val>
            <c:numRef>
              <c:f>Data2!$C$8:$R$8</c:f>
              <c:numCache>
                <c:formatCode>#,##0.0</c:formatCode>
                <c:ptCount val="16"/>
                <c:pt idx="1">
                  <c:v>1677.7714210000001</c:v>
                </c:pt>
                <c:pt idx="2">
                  <c:v>1710.8988610000001</c:v>
                </c:pt>
                <c:pt idx="3">
                  <c:v>1755.175692</c:v>
                </c:pt>
                <c:pt idx="4">
                  <c:v>1898.272082</c:v>
                </c:pt>
                <c:pt idx="5">
                  <c:v>2078.6475110000001</c:v>
                </c:pt>
                <c:pt idx="6">
                  <c:v>2116.690908</c:v>
                </c:pt>
                <c:pt idx="7">
                  <c:v>2196.0872250000002</c:v>
                </c:pt>
                <c:pt idx="8">
                  <c:v>2313.703262</c:v>
                </c:pt>
                <c:pt idx="9">
                  <c:v>2284.5866980000005</c:v>
                </c:pt>
                <c:pt idx="10">
                  <c:v>2250.4235659999999</c:v>
                </c:pt>
                <c:pt idx="11">
                  <c:v>2246.7771160000002</c:v>
                </c:pt>
                <c:pt idx="12">
                  <c:v>2341.9720510000002</c:v>
                </c:pt>
                <c:pt idx="13">
                  <c:v>2345.6509090000004</c:v>
                </c:pt>
                <c:pt idx="14">
                  <c:v>2361.5139089999998</c:v>
                </c:pt>
                <c:pt idx="15">
                  <c:v>2380.7192049999999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FE-4FEB-B4A8-FD9BC4AADDEA}"/>
            </c:ext>
          </c:extLst>
        </c:ser>
        <c:ser>
          <c:idx val="6"/>
          <c:order val="6"/>
          <c:tx>
            <c:strRef>
              <c:f>Data2!$A$9:$B$9</c:f>
              <c:strCache>
                <c:ptCount val="2"/>
                <c:pt idx="0">
                  <c:v>Fruits</c:v>
                </c:pt>
                <c:pt idx="1">
                  <c:v>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Data2!$C$2:$R$2</c:f>
              <c:strCache>
                <c:ptCount val="16"/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</c:strCache>
            </c:strRef>
          </c:cat>
          <c:val>
            <c:numRef>
              <c:f>Data2!$C$9:$R$9</c:f>
              <c:numCache>
                <c:formatCode>#,##0.0</c:formatCode>
                <c:ptCount val="16"/>
                <c:pt idx="1">
                  <c:v>8218.5964000000004</c:v>
                </c:pt>
                <c:pt idx="2">
                  <c:v>8108.7706999999991</c:v>
                </c:pt>
                <c:pt idx="3">
                  <c:v>7900.7508000000007</c:v>
                </c:pt>
                <c:pt idx="4">
                  <c:v>8461.9096000000009</c:v>
                </c:pt>
                <c:pt idx="5">
                  <c:v>8785.2558000000008</c:v>
                </c:pt>
                <c:pt idx="6">
                  <c:v>8834.5702000000001</c:v>
                </c:pt>
                <c:pt idx="7">
                  <c:v>9301.7939999999999</c:v>
                </c:pt>
                <c:pt idx="8">
                  <c:v>9631.8372000000018</c:v>
                </c:pt>
                <c:pt idx="9">
                  <c:v>10424.2919</c:v>
                </c:pt>
                <c:pt idx="10">
                  <c:v>10280.368900000001</c:v>
                </c:pt>
                <c:pt idx="11">
                  <c:v>10019.704600000001</c:v>
                </c:pt>
                <c:pt idx="12">
                  <c:v>10657.061100000001</c:v>
                </c:pt>
                <c:pt idx="13">
                  <c:v>10959.4907</c:v>
                </c:pt>
                <c:pt idx="14">
                  <c:v>11585.891600000001</c:v>
                </c:pt>
                <c:pt idx="15">
                  <c:v>12383.788200000001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FE-4FEB-B4A8-FD9BC4AADDEA}"/>
            </c:ext>
          </c:extLst>
        </c:ser>
        <c:ser>
          <c:idx val="7"/>
          <c:order val="7"/>
          <c:tx>
            <c:strRef>
              <c:f>Data2!$A$10:$B$10</c:f>
              <c:strCache>
                <c:ptCount val="2"/>
                <c:pt idx="0">
                  <c:v>Liquors</c:v>
                </c:pt>
                <c:pt idx="1">
                  <c:v>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Data2!$C$2:$R$2</c:f>
              <c:strCache>
                <c:ptCount val="16"/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</c:strCache>
            </c:strRef>
          </c:cat>
          <c:val>
            <c:numRef>
              <c:f>Data2!$C$10:$R$10</c:f>
              <c:numCache>
                <c:formatCode>#,##0.0</c:formatCode>
                <c:ptCount val="16"/>
                <c:pt idx="1">
                  <c:v>2513.0230000000001</c:v>
                </c:pt>
                <c:pt idx="2">
                  <c:v>2888.1590000000001</c:v>
                </c:pt>
                <c:pt idx="3">
                  <c:v>3026.451</c:v>
                </c:pt>
                <c:pt idx="4">
                  <c:v>3274.924</c:v>
                </c:pt>
                <c:pt idx="5">
                  <c:v>3632.7739999999999</c:v>
                </c:pt>
                <c:pt idx="6">
                  <c:v>3979.232</c:v>
                </c:pt>
                <c:pt idx="7">
                  <c:v>4436.9030000000002</c:v>
                </c:pt>
                <c:pt idx="8">
                  <c:v>6126.8059999999996</c:v>
                </c:pt>
                <c:pt idx="9">
                  <c:v>6034.0389999999998</c:v>
                </c:pt>
                <c:pt idx="10">
                  <c:v>6315.1210000000001</c:v>
                </c:pt>
                <c:pt idx="11">
                  <c:v>5372.66</c:v>
                </c:pt>
                <c:pt idx="12">
                  <c:v>5550.0609999999997</c:v>
                </c:pt>
                <c:pt idx="13">
                  <c:v>6670.1109999999999</c:v>
                </c:pt>
                <c:pt idx="14">
                  <c:v>7902.6660000000002</c:v>
                </c:pt>
                <c:pt idx="15">
                  <c:v>7822.06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FE-4FEB-B4A8-FD9BC4AADDEA}"/>
            </c:ext>
          </c:extLst>
        </c:ser>
        <c:ser>
          <c:idx val="8"/>
          <c:order val="8"/>
          <c:tx>
            <c:strRef>
              <c:f>Data2!$A$11:$B$11</c:f>
              <c:strCache>
                <c:ptCount val="2"/>
                <c:pt idx="0">
                  <c:v>Live meat animals</c:v>
                </c:pt>
                <c:pt idx="1">
                  <c:v>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Data2!$C$2:$R$2</c:f>
              <c:strCache>
                <c:ptCount val="16"/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</c:strCache>
            </c:strRef>
          </c:cat>
          <c:val>
            <c:numRef>
              <c:f>Data2!$C$11:$R$11</c:f>
              <c:numCache>
                <c:formatCode>#,##0.0</c:formatCode>
                <c:ptCount val="16"/>
                <c:pt idx="1">
                  <c:v>6058.3639999999996</c:v>
                </c:pt>
                <c:pt idx="2">
                  <c:v>6521.7830000000004</c:v>
                </c:pt>
                <c:pt idx="3">
                  <c:v>7758.1139999999996</c:v>
                </c:pt>
                <c:pt idx="4">
                  <c:v>8302.9</c:v>
                </c:pt>
                <c:pt idx="5">
                  <c:v>9223.2039999999997</c:v>
                </c:pt>
                <c:pt idx="6">
                  <c:v>9866.2780000000002</c:v>
                </c:pt>
                <c:pt idx="7">
                  <c:v>9951.94</c:v>
                </c:pt>
                <c:pt idx="8">
                  <c:v>10985.52</c:v>
                </c:pt>
                <c:pt idx="9">
                  <c:v>12419.455</c:v>
                </c:pt>
                <c:pt idx="10">
                  <c:v>11558.616</c:v>
                </c:pt>
                <c:pt idx="11">
                  <c:v>8349.9950000000008</c:v>
                </c:pt>
                <c:pt idx="12">
                  <c:v>7997.5940000000001</c:v>
                </c:pt>
                <c:pt idx="13">
                  <c:v>7872.6840000000002</c:v>
                </c:pt>
                <c:pt idx="14">
                  <c:v>7910.4690000000001</c:v>
                </c:pt>
                <c:pt idx="15">
                  <c:v>6957.66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FE-4FEB-B4A8-FD9BC4AADDEA}"/>
            </c:ext>
          </c:extLst>
        </c:ser>
        <c:ser>
          <c:idx val="9"/>
          <c:order val="9"/>
          <c:tx>
            <c:strRef>
              <c:f>Data2!$A$12:$B$12</c:f>
              <c:strCache>
                <c:ptCount val="2"/>
                <c:pt idx="0">
                  <c:v>Meats</c:v>
                </c:pt>
                <c:pt idx="1">
                  <c:v>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Data2!$C$2:$R$2</c:f>
              <c:strCache>
                <c:ptCount val="16"/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</c:strCache>
            </c:strRef>
          </c:cat>
          <c:val>
            <c:numRef>
              <c:f>Data2!$C$12:$R$12</c:f>
              <c:numCache>
                <c:formatCode>#,##0.0</c:formatCode>
                <c:ptCount val="16"/>
                <c:pt idx="1">
                  <c:v>1439.0463999999999</c:v>
                </c:pt>
                <c:pt idx="2">
                  <c:v>1577.4855</c:v>
                </c:pt>
                <c:pt idx="3">
                  <c:v>1633.0427999999999</c:v>
                </c:pt>
                <c:pt idx="4">
                  <c:v>1699.0934999999999</c:v>
                </c:pt>
                <c:pt idx="5">
                  <c:v>1658.6537999999998</c:v>
                </c:pt>
                <c:pt idx="6">
                  <c:v>1838.7819999999999</c:v>
                </c:pt>
                <c:pt idx="7">
                  <c:v>1796.5631000000001</c:v>
                </c:pt>
                <c:pt idx="8">
                  <c:v>1626.8191000000002</c:v>
                </c:pt>
                <c:pt idx="9">
                  <c:v>1627.6907000000001</c:v>
                </c:pt>
                <c:pt idx="10">
                  <c:v>1411.0532000000001</c:v>
                </c:pt>
                <c:pt idx="11">
                  <c:v>1444.8342000000002</c:v>
                </c:pt>
                <c:pt idx="12">
                  <c:v>1371.1462999999999</c:v>
                </c:pt>
                <c:pt idx="13">
                  <c:v>1269.6042</c:v>
                </c:pt>
                <c:pt idx="14">
                  <c:v>1336.0693999999999</c:v>
                </c:pt>
                <c:pt idx="15">
                  <c:v>1400.0679999999998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FE-4FEB-B4A8-FD9BC4AADDEA}"/>
            </c:ext>
          </c:extLst>
        </c:ser>
        <c:ser>
          <c:idx val="10"/>
          <c:order val="10"/>
          <c:tx>
            <c:strRef>
              <c:f>Data2!$A$13:$B$13</c:f>
              <c:strCache>
                <c:ptCount val="2"/>
                <c:pt idx="0">
                  <c:v>Nuts</c:v>
                </c:pt>
                <c:pt idx="1">
                  <c:v>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Data2!$C$2:$R$2</c:f>
              <c:strCache>
                <c:ptCount val="16"/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</c:strCache>
            </c:strRef>
          </c:cat>
          <c:val>
            <c:numRef>
              <c:f>Data2!$C$13:$R$13</c:f>
              <c:numCache>
                <c:formatCode>#,##0.0</c:formatCode>
                <c:ptCount val="16"/>
                <c:pt idx="1">
                  <c:v>329.44749999999999</c:v>
                </c:pt>
                <c:pt idx="2">
                  <c:v>376.49270000000001</c:v>
                </c:pt>
                <c:pt idx="3">
                  <c:v>379.4042</c:v>
                </c:pt>
                <c:pt idx="4">
                  <c:v>394.62889999999999</c:v>
                </c:pt>
                <c:pt idx="5">
                  <c:v>372.36180000000002</c:v>
                </c:pt>
                <c:pt idx="6">
                  <c:v>394.68730000000005</c:v>
                </c:pt>
                <c:pt idx="7">
                  <c:v>395.61070000000001</c:v>
                </c:pt>
                <c:pt idx="8">
                  <c:v>396.40570000000002</c:v>
                </c:pt>
                <c:pt idx="9">
                  <c:v>431.89540000000005</c:v>
                </c:pt>
                <c:pt idx="10">
                  <c:v>409.08280000000002</c:v>
                </c:pt>
                <c:pt idx="11">
                  <c:v>430.6266</c:v>
                </c:pt>
                <c:pt idx="12">
                  <c:v>436.60050000000001</c:v>
                </c:pt>
                <c:pt idx="13">
                  <c:v>449.24610000000001</c:v>
                </c:pt>
                <c:pt idx="14">
                  <c:v>536.38969999999995</c:v>
                </c:pt>
                <c:pt idx="15">
                  <c:v>524.25330000000008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FE-4FEB-B4A8-FD9BC4AADDEA}"/>
            </c:ext>
          </c:extLst>
        </c:ser>
        <c:ser>
          <c:idx val="11"/>
          <c:order val="11"/>
          <c:tx>
            <c:strRef>
              <c:f>Data2!$A$14:$B$14</c:f>
              <c:strCache>
                <c:ptCount val="2"/>
                <c:pt idx="0">
                  <c:v>Other edible products</c:v>
                </c:pt>
                <c:pt idx="1">
                  <c:v>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Data2!$C$2:$R$2</c:f>
              <c:strCache>
                <c:ptCount val="16"/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</c:strCache>
            </c:strRef>
          </c:cat>
          <c:val>
            <c:numRef>
              <c:f>Data2!$C$14:$R$14</c:f>
              <c:numCache>
                <c:formatCode>#,##0.0</c:formatCode>
                <c:ptCount val="16"/>
                <c:pt idx="1">
                  <c:v>658.68680999999992</c:v>
                </c:pt>
                <c:pt idx="2">
                  <c:v>712.27363800000001</c:v>
                </c:pt>
                <c:pt idx="3">
                  <c:v>861.30123199999991</c:v>
                </c:pt>
                <c:pt idx="4">
                  <c:v>907.96871699999997</c:v>
                </c:pt>
                <c:pt idx="5">
                  <c:v>880.09702700000003</c:v>
                </c:pt>
                <c:pt idx="6">
                  <c:v>970.75522999999998</c:v>
                </c:pt>
                <c:pt idx="7">
                  <c:v>1006.7148529999997</c:v>
                </c:pt>
                <c:pt idx="8">
                  <c:v>1081.1844959999999</c:v>
                </c:pt>
                <c:pt idx="9">
                  <c:v>1153.9367729999999</c:v>
                </c:pt>
                <c:pt idx="10">
                  <c:v>1244.5673839999999</c:v>
                </c:pt>
                <c:pt idx="11">
                  <c:v>1070.835229</c:v>
                </c:pt>
                <c:pt idx="12">
                  <c:v>1209.1640520000001</c:v>
                </c:pt>
                <c:pt idx="13">
                  <c:v>1387.671159</c:v>
                </c:pt>
                <c:pt idx="14">
                  <c:v>1413.036591</c:v>
                </c:pt>
                <c:pt idx="15">
                  <c:v>1444.05459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FE-4FEB-B4A8-FD9BC4AADDEA}"/>
            </c:ext>
          </c:extLst>
        </c:ser>
        <c:ser>
          <c:idx val="12"/>
          <c:order val="12"/>
          <c:tx>
            <c:strRef>
              <c:f>Data2!$A$15:$B$15</c:f>
              <c:strCache>
                <c:ptCount val="2"/>
                <c:pt idx="0">
                  <c:v>Sugar and candy</c:v>
                </c:pt>
                <c:pt idx="1">
                  <c:v>P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Data2!$C$2:$R$2</c:f>
              <c:strCache>
                <c:ptCount val="16"/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</c:strCache>
            </c:strRef>
          </c:cat>
          <c:val>
            <c:numRef>
              <c:f>Data2!$C$15:$R$15</c:f>
              <c:numCache>
                <c:formatCode>#,##0.0</c:formatCode>
                <c:ptCount val="16"/>
                <c:pt idx="1">
                  <c:v>488.1345</c:v>
                </c:pt>
                <c:pt idx="2">
                  <c:v>520.1431</c:v>
                </c:pt>
                <c:pt idx="3">
                  <c:v>534.73289999999997</c:v>
                </c:pt>
                <c:pt idx="4">
                  <c:v>644.01210000000003</c:v>
                </c:pt>
                <c:pt idx="5">
                  <c:v>686.85380000000009</c:v>
                </c:pt>
                <c:pt idx="6">
                  <c:v>742.05290000000002</c:v>
                </c:pt>
                <c:pt idx="7">
                  <c:v>1007.8824000000001</c:v>
                </c:pt>
                <c:pt idx="8">
                  <c:v>1550.7146</c:v>
                </c:pt>
                <c:pt idx="9">
                  <c:v>909.52440000000001</c:v>
                </c:pt>
                <c:pt idx="10">
                  <c:v>1636.7033000000001</c:v>
                </c:pt>
                <c:pt idx="11">
                  <c:v>1394.8681999999999</c:v>
                </c:pt>
                <c:pt idx="12">
                  <c:v>1612.5881000000002</c:v>
                </c:pt>
                <c:pt idx="13">
                  <c:v>2030.6929</c:v>
                </c:pt>
                <c:pt idx="14">
                  <c:v>3603.7235000000001</c:v>
                </c:pt>
                <c:pt idx="15">
                  <c:v>3680.7032000000004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DFE-4FEB-B4A8-FD9BC4AADDEA}"/>
            </c:ext>
          </c:extLst>
        </c:ser>
        <c:ser>
          <c:idx val="13"/>
          <c:order val="13"/>
          <c:tx>
            <c:strRef>
              <c:f>Data2!$A$16:$B$16</c:f>
              <c:strCache>
                <c:ptCount val="2"/>
                <c:pt idx="0">
                  <c:v>Vegetable oils</c:v>
                </c:pt>
                <c:pt idx="1">
                  <c:v>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Data2!$C$2:$R$2</c:f>
              <c:strCache>
                <c:ptCount val="16"/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</c:strCache>
            </c:strRef>
          </c:cat>
          <c:val>
            <c:numRef>
              <c:f>Data2!$C$16:$R$16</c:f>
              <c:numCache>
                <c:formatCode>#,##0.0</c:formatCode>
                <c:ptCount val="16"/>
                <c:pt idx="1">
                  <c:v>2382.4534169999997</c:v>
                </c:pt>
                <c:pt idx="2">
                  <c:v>2670.9274169999999</c:v>
                </c:pt>
                <c:pt idx="3">
                  <c:v>2596.1213539999999</c:v>
                </c:pt>
                <c:pt idx="4">
                  <c:v>2489.9273349999999</c:v>
                </c:pt>
                <c:pt idx="5">
                  <c:v>2213.303535</c:v>
                </c:pt>
                <c:pt idx="6">
                  <c:v>2921.9446189999999</c:v>
                </c:pt>
                <c:pt idx="7">
                  <c:v>3073.7299370000001</c:v>
                </c:pt>
                <c:pt idx="8">
                  <c:v>3771.2723700000001</c:v>
                </c:pt>
                <c:pt idx="9">
                  <c:v>4184.4974949999996</c:v>
                </c:pt>
                <c:pt idx="10">
                  <c:v>5061.2216329999992</c:v>
                </c:pt>
                <c:pt idx="11">
                  <c:v>4621.694144000001</c:v>
                </c:pt>
                <c:pt idx="12">
                  <c:v>4817.2765140000001</c:v>
                </c:pt>
                <c:pt idx="13">
                  <c:v>5502.5086039999997</c:v>
                </c:pt>
                <c:pt idx="14">
                  <c:v>5271.1859719999993</c:v>
                </c:pt>
                <c:pt idx="15">
                  <c:v>6503.4416920000003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FE-4FEB-B4A8-FD9BC4AADDEA}"/>
            </c:ext>
          </c:extLst>
        </c:ser>
        <c:ser>
          <c:idx val="14"/>
          <c:order val="14"/>
          <c:tx>
            <c:strRef>
              <c:f>Data2!$A$17:$B$17</c:f>
              <c:strCache>
                <c:ptCount val="2"/>
                <c:pt idx="0">
                  <c:v>Vegetables</c:v>
                </c:pt>
                <c:pt idx="1">
                  <c:v>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Data2!$C$2:$R$2</c:f>
              <c:strCache>
                <c:ptCount val="16"/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</c:strCache>
            </c:strRef>
          </c:cat>
          <c:val>
            <c:numRef>
              <c:f>Data2!$C$17:$R$17</c:f>
              <c:numCache>
                <c:formatCode>#,##0.0</c:formatCode>
                <c:ptCount val="16"/>
                <c:pt idx="1">
                  <c:v>4781.0717000000004</c:v>
                </c:pt>
                <c:pt idx="2">
                  <c:v>4742.2034999999996</c:v>
                </c:pt>
                <c:pt idx="3">
                  <c:v>5120.8442000000005</c:v>
                </c:pt>
                <c:pt idx="4">
                  <c:v>5561.8084000000008</c:v>
                </c:pt>
                <c:pt idx="5">
                  <c:v>5935.4417000000003</c:v>
                </c:pt>
                <c:pt idx="6">
                  <c:v>6222.7557999999999</c:v>
                </c:pt>
                <c:pt idx="7">
                  <c:v>6352.3562000000002</c:v>
                </c:pt>
                <c:pt idx="8">
                  <c:v>6606.3103000000001</c:v>
                </c:pt>
                <c:pt idx="9">
                  <c:v>7190.5868</c:v>
                </c:pt>
                <c:pt idx="10">
                  <c:v>7333.3580999999995</c:v>
                </c:pt>
                <c:pt idx="11">
                  <c:v>7301.2209999999995</c:v>
                </c:pt>
                <c:pt idx="12">
                  <c:v>8076.2237999999998</c:v>
                </c:pt>
                <c:pt idx="13">
                  <c:v>8429.5491000000002</c:v>
                </c:pt>
                <c:pt idx="14">
                  <c:v>8611.3793000000005</c:v>
                </c:pt>
                <c:pt idx="15">
                  <c:v>8974.6775999999991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FE-4FEB-B4A8-FD9BC4AAD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6782256"/>
        <c:axId val="516780944"/>
        <c:axId val="0"/>
      </c:bar3DChart>
      <c:catAx>
        <c:axId val="51678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80944"/>
        <c:crosses val="autoZero"/>
        <c:auto val="1"/>
        <c:lblAlgn val="ctr"/>
        <c:lblOffset val="100"/>
        <c:noMultiLvlLbl val="0"/>
      </c:catAx>
      <c:valAx>
        <c:axId val="5167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8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2013 Total</a:t>
            </a:r>
            <a:r>
              <a:rPr lang="en-US" baseline="0"/>
              <a:t> Volume of imports for each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'2013'!$C$17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'2013'!$D$17:$G$17</c:f>
              <c:numCache>
                <c:formatCode>General</c:formatCode>
                <c:ptCount val="4"/>
                <c:pt idx="1">
                  <c:v>10939.12330874972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4-4AAC-BB5F-7ADB057D8EFA}"/>
            </c:ext>
          </c:extLst>
        </c:ser>
        <c:ser>
          <c:idx val="1"/>
          <c:order val="1"/>
          <c:tx>
            <c:strRef>
              <c:f>'2013'!$C$18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'2013'!$D$18:$G$18</c:f>
              <c:numCache>
                <c:formatCode>General</c:formatCode>
                <c:ptCount val="4"/>
                <c:pt idx="1">
                  <c:v>49939.170981999996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4-4AAC-BB5F-7ADB057D8EFA}"/>
            </c:ext>
          </c:extLst>
        </c:ser>
        <c:ser>
          <c:idx val="2"/>
          <c:order val="2"/>
          <c:tx>
            <c:strRef>
              <c:f>'2013'!$C$19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'2013'!$D$19:$G$19</c:f>
              <c:numCache>
                <c:formatCode>General</c:formatCode>
                <c:ptCount val="4"/>
                <c:pt idx="1">
                  <c:v>13608.550999999999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4-4AAC-BB5F-7ADB057D8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989976"/>
        <c:axId val="600064296"/>
      </c:barChart>
      <c:catAx>
        <c:axId val="49498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64296"/>
        <c:crosses val="autoZero"/>
        <c:auto val="1"/>
        <c:lblAlgn val="ctr"/>
        <c:lblOffset val="100"/>
        <c:noMultiLvlLbl val="0"/>
      </c:catAx>
      <c:valAx>
        <c:axId val="60006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8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2013 total volume of imports for each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'2013'!$C$17:$C$19</c:f>
              <c:strCache>
                <c:ptCount val="3"/>
                <c:pt idx="0">
                  <c:v>A</c:v>
                </c:pt>
                <c:pt idx="1">
                  <c:v>P</c:v>
                </c:pt>
                <c:pt idx="2">
                  <c:v>B</c:v>
                </c:pt>
              </c:strCache>
            </c:strRef>
          </c:cat>
          <c:val>
            <c:numRef>
              <c:f>'2013'!$E$17:$E$19</c:f>
              <c:numCache>
                <c:formatCode>General</c:formatCode>
                <c:ptCount val="3"/>
                <c:pt idx="0">
                  <c:v>10939.12330874972</c:v>
                </c:pt>
                <c:pt idx="1">
                  <c:v>49939.170981999996</c:v>
                </c:pt>
                <c:pt idx="2">
                  <c:v>13608.550999999999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9-4B21-B400-3EC21B4C4E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'2013'!$C$17:$C$19</c15:sqref>
                        </c15:formulaRef>
                      </c:ext>
                    </c:extLst>
                    <c:strCache>
                      <c:ptCount val="3"/>
                      <c:pt idx="0">
                        <c:v>A</c:v>
                      </c:pt>
                      <c:pt idx="1">
                        <c:v>P</c:v>
                      </c:pt>
                      <c:pt idx="2">
                        <c:v>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'2013'!$D$17:$D$19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229-4B21-B400-3EC21B4C4E28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'2013'!$C$17:$C$19</c15:sqref>
                        </c15:formulaRef>
                      </c:ext>
                    </c:extLst>
                    <c:strCache>
                      <c:ptCount val="3"/>
                      <c:pt idx="0">
                        <c:v>A</c:v>
                      </c:pt>
                      <c:pt idx="1">
                        <c:v>P</c:v>
                      </c:pt>
                      <c:pt idx="2">
                        <c:v>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'2013'!$F$17:$F$19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229-4B21-B400-3EC21B4C4E28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'2013'!$C$17:$C$19</c15:sqref>
                        </c15:formulaRef>
                      </c:ext>
                    </c:extLst>
                    <c:strCache>
                      <c:ptCount val="3"/>
                      <c:pt idx="0">
                        <c:v>A</c:v>
                      </c:pt>
                      <c:pt idx="1">
                        <c:v>P</c:v>
                      </c:pt>
                      <c:pt idx="2">
                        <c:v>B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'2013'!$G$17:$G$19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229-4B21-B400-3EC21B4C4E28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_xlchart.v1.2</cx:f>
      </cx:numDim>
    </cx:data>
  </cx:chartData>
  <cx:chart>
    <cx:title pos="t" align="ctr" overlay="0">
      <cx:tx>
        <cx:txData>
          <cx:v>Magnitude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Magnitude</a:t>
          </a:r>
        </a:p>
      </cx:txPr>
    </cx:title>
    <cx:plotArea>
      <cx:plotAreaRegion>
        <cx:series layoutId="clusteredColumn" uniqueId="{00000002-C941-46C0-8A3B-C8649784E37F}">
          <cx:tx>
            <cx:txData>
              <cx:f>_xlchart.v1.3</cx:f>
              <cx:v>1 13 13 47 36 8 6 1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35</xdr:row>
      <xdr:rowOff>41910</xdr:rowOff>
    </xdr:from>
    <xdr:to>
      <xdr:col>13</xdr:col>
      <xdr:colOff>266700</xdr:colOff>
      <xdr:row>47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A125E77-71AA-4E27-A331-CB62D194C1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5840" y="6991350"/>
              <a:ext cx="5410200" cy="2228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396240</xdr:colOff>
      <xdr:row>45</xdr:row>
      <xdr:rowOff>152400</xdr:rowOff>
    </xdr:from>
    <xdr:to>
      <xdr:col>6</xdr:col>
      <xdr:colOff>0</xdr:colOff>
      <xdr:row>47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AD2CC4-B92B-4D75-9505-8859883ED488}"/>
            </a:ext>
          </a:extLst>
        </xdr:cNvPr>
        <xdr:cNvSpPr txBox="1"/>
      </xdr:nvSpPr>
      <xdr:spPr>
        <a:xfrm>
          <a:off x="5204460" y="8938260"/>
          <a:ext cx="304800" cy="2209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44</xdr:row>
      <xdr:rowOff>99060</xdr:rowOff>
    </xdr:from>
    <xdr:to>
      <xdr:col>17</xdr:col>
      <xdr:colOff>441960</xdr:colOff>
      <xdr:row>61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ADE573-11DB-4F27-92F4-C39E336DF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133350</xdr:rowOff>
    </xdr:from>
    <xdr:to>
      <xdr:col>7</xdr:col>
      <xdr:colOff>304800</xdr:colOff>
      <xdr:row>46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4314F-D746-4519-9D2D-EA1EDAC3F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31</xdr:row>
      <xdr:rowOff>125730</xdr:rowOff>
    </xdr:from>
    <xdr:to>
      <xdr:col>15</xdr:col>
      <xdr:colOff>281940</xdr:colOff>
      <xdr:row>46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0BC1BC-9853-4531-8DC8-D53F520BA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topLeftCell="B30" workbookViewId="0">
      <selection activeCell="I60" sqref="I60"/>
    </sheetView>
  </sheetViews>
  <sheetFormatPr defaultRowHeight="14.4"/>
  <cols>
    <col min="1" max="1" width="11.109375" customWidth="1"/>
    <col min="2" max="2" width="31" customWidth="1"/>
    <col min="3" max="3" width="8.6640625" customWidth="1"/>
    <col min="4" max="4" width="10.44140625" customWidth="1"/>
    <col min="6" max="6" width="10.21875" style="22" customWidth="1"/>
    <col min="7" max="7" width="10.33203125" customWidth="1"/>
    <col min="9" max="9" width="10.109375" customWidth="1"/>
  </cols>
  <sheetData>
    <row r="1" spans="1:14">
      <c r="A1" t="s">
        <v>160</v>
      </c>
    </row>
    <row r="3" spans="1:14">
      <c r="A3" s="49" t="s">
        <v>69</v>
      </c>
      <c r="B3" s="49" t="s">
        <v>70</v>
      </c>
      <c r="C3" s="49" t="s">
        <v>195</v>
      </c>
      <c r="D3" s="49" t="s">
        <v>196</v>
      </c>
      <c r="F3" s="23" t="s">
        <v>161</v>
      </c>
    </row>
    <row r="4" spans="1:14">
      <c r="A4" s="46">
        <v>31695</v>
      </c>
      <c r="B4" s="47" t="s">
        <v>131</v>
      </c>
      <c r="C4" s="47">
        <v>1000</v>
      </c>
      <c r="D4" s="47">
        <v>5.5</v>
      </c>
      <c r="F4" s="22" t="s">
        <v>216</v>
      </c>
    </row>
    <row r="5" spans="1:14">
      <c r="A5" s="46">
        <v>8546</v>
      </c>
      <c r="B5" s="47" t="s">
        <v>176</v>
      </c>
      <c r="C5" s="47">
        <v>2200</v>
      </c>
      <c r="D5" s="47">
        <v>5.7</v>
      </c>
      <c r="F5" s="24">
        <f>COUNT(D4:D128)</f>
        <v>125</v>
      </c>
    </row>
    <row r="6" spans="1:14" ht="28.8">
      <c r="A6" s="46">
        <v>11440</v>
      </c>
      <c r="B6" s="47" t="s">
        <v>181</v>
      </c>
      <c r="C6" s="47">
        <v>2800</v>
      </c>
      <c r="D6" s="47">
        <v>5.7</v>
      </c>
      <c r="F6" s="24" t="s">
        <v>162</v>
      </c>
    </row>
    <row r="7" spans="1:14">
      <c r="A7" s="46">
        <v>21975</v>
      </c>
      <c r="B7" s="47" t="s">
        <v>104</v>
      </c>
      <c r="C7" s="47">
        <v>15000</v>
      </c>
      <c r="D7" s="47">
        <v>5.7</v>
      </c>
    </row>
    <row r="8" spans="1:14">
      <c r="A8" s="46">
        <v>1244</v>
      </c>
      <c r="B8" s="47" t="s">
        <v>172</v>
      </c>
      <c r="C8" s="47">
        <v>1000</v>
      </c>
      <c r="D8" s="47">
        <v>5.8</v>
      </c>
      <c r="F8" s="22" t="s">
        <v>214</v>
      </c>
      <c r="G8" t="s">
        <v>215</v>
      </c>
    </row>
    <row r="9" spans="1:14">
      <c r="A9" s="46">
        <v>18842</v>
      </c>
      <c r="B9" s="47" t="s">
        <v>100</v>
      </c>
      <c r="C9" s="47">
        <v>1000</v>
      </c>
      <c r="D9" s="47">
        <v>5.8</v>
      </c>
      <c r="F9" s="55">
        <f>MIN(D4:D128)</f>
        <v>5.5</v>
      </c>
      <c r="G9">
        <f>MAX(D4:D128)</f>
        <v>9.5</v>
      </c>
    </row>
    <row r="10" spans="1:14">
      <c r="A10" s="46">
        <v>16953</v>
      </c>
      <c r="B10" s="47" t="s">
        <v>95</v>
      </c>
      <c r="C10" s="47">
        <v>1300</v>
      </c>
      <c r="D10" s="47">
        <v>5.9</v>
      </c>
    </row>
    <row r="11" spans="1:14">
      <c r="A11" s="46">
        <v>25409</v>
      </c>
      <c r="B11" s="47" t="s">
        <v>110</v>
      </c>
      <c r="C11" s="47">
        <v>3000</v>
      </c>
      <c r="D11" s="47">
        <v>5.9</v>
      </c>
      <c r="F11" s="24" t="s">
        <v>163</v>
      </c>
    </row>
    <row r="12" spans="1:14">
      <c r="A12" s="46">
        <v>35830</v>
      </c>
      <c r="B12" s="47" t="s">
        <v>143</v>
      </c>
      <c r="C12" s="47">
        <v>2323</v>
      </c>
      <c r="D12" s="47">
        <v>5.9</v>
      </c>
      <c r="F12" s="24" t="s">
        <v>50</v>
      </c>
    </row>
    <row r="13" spans="1:14">
      <c r="A13" s="46">
        <v>11413</v>
      </c>
      <c r="B13" s="47" t="s">
        <v>84</v>
      </c>
      <c r="C13" s="47">
        <v>2500</v>
      </c>
      <c r="D13" s="47">
        <v>6</v>
      </c>
      <c r="F13" s="59" t="s">
        <v>208</v>
      </c>
      <c r="G13" s="58" t="s">
        <v>209</v>
      </c>
      <c r="H13" s="64" t="s">
        <v>221</v>
      </c>
      <c r="I13" s="65"/>
      <c r="J13" s="57" t="s">
        <v>222</v>
      </c>
      <c r="K13" s="57"/>
      <c r="L13" s="64" t="s">
        <v>223</v>
      </c>
      <c r="M13" s="65"/>
      <c r="N13" s="58" t="s">
        <v>224</v>
      </c>
    </row>
    <row r="14" spans="1:14" ht="28.8">
      <c r="A14" s="46">
        <v>23218</v>
      </c>
      <c r="B14" s="47" t="s">
        <v>107</v>
      </c>
      <c r="C14" s="47">
        <v>1100</v>
      </c>
      <c r="D14" s="47">
        <v>6</v>
      </c>
      <c r="F14" s="60" t="s">
        <v>210</v>
      </c>
      <c r="G14" s="58">
        <f>COUNTIFS($D$4:$D$128, "&gt;=5.0", $D$4:$D$128,"&lt;=5.5")</f>
        <v>1</v>
      </c>
      <c r="H14" s="66">
        <f>SUM(G14)</f>
        <v>1</v>
      </c>
      <c r="I14" s="67"/>
      <c r="J14" s="64">
        <f t="shared" ref="J14:J21" si="0">G14/$H$21</f>
        <v>8.0000000000000002E-3</v>
      </c>
      <c r="K14" s="65"/>
      <c r="L14" s="62">
        <f t="shared" ref="L14:L21" si="1">G14/$H$21</f>
        <v>8.0000000000000002E-3</v>
      </c>
      <c r="M14" s="63"/>
      <c r="N14" s="58">
        <v>5.5</v>
      </c>
    </row>
    <row r="15" spans="1:14">
      <c r="A15" s="46">
        <v>30298</v>
      </c>
      <c r="B15" s="47" t="s">
        <v>129</v>
      </c>
      <c r="C15" s="47">
        <v>2800</v>
      </c>
      <c r="D15" s="47">
        <v>6</v>
      </c>
      <c r="F15" s="59" t="s">
        <v>211</v>
      </c>
      <c r="G15" s="58">
        <f>COUNTIFS($D$4:$D$128, "&gt;=5.6", $D$4:$D$128,"&lt;=6.1")</f>
        <v>13</v>
      </c>
      <c r="H15" s="66">
        <f t="shared" ref="H15:H21" si="2">SUM(G15+H14)</f>
        <v>14</v>
      </c>
      <c r="I15" s="67"/>
      <c r="J15" s="64">
        <f t="shared" si="0"/>
        <v>0.104</v>
      </c>
      <c r="K15" s="65"/>
      <c r="L15" s="62">
        <f t="shared" si="1"/>
        <v>0.104</v>
      </c>
      <c r="M15" s="63"/>
      <c r="N15" s="58">
        <v>6.1</v>
      </c>
    </row>
    <row r="16" spans="1:14">
      <c r="A16" s="46">
        <v>36185</v>
      </c>
      <c r="B16" s="47" t="s">
        <v>146</v>
      </c>
      <c r="C16" s="47">
        <v>1185</v>
      </c>
      <c r="D16" s="47">
        <v>6.1</v>
      </c>
      <c r="F16" s="59" t="s">
        <v>212</v>
      </c>
      <c r="G16" s="58">
        <f>COUNTIFS($D$4:$D$128, "&gt;=6.2", $D$4:$D$128,"&lt;=6.7")</f>
        <v>13</v>
      </c>
      <c r="H16" s="66">
        <f t="shared" si="2"/>
        <v>27</v>
      </c>
      <c r="I16" s="67"/>
      <c r="J16" s="64">
        <f t="shared" si="0"/>
        <v>0.104</v>
      </c>
      <c r="K16" s="65"/>
      <c r="L16" s="62">
        <f t="shared" si="1"/>
        <v>0.104</v>
      </c>
      <c r="M16" s="63"/>
      <c r="N16" s="58">
        <v>6.7</v>
      </c>
    </row>
    <row r="17" spans="1:14">
      <c r="A17" s="46">
        <v>37340</v>
      </c>
      <c r="B17" s="47" t="s">
        <v>149</v>
      </c>
      <c r="C17" s="47">
        <v>1000</v>
      </c>
      <c r="D17" s="47">
        <v>6.1</v>
      </c>
      <c r="F17" s="59" t="s">
        <v>217</v>
      </c>
      <c r="G17" s="58">
        <f>COUNTIFS($D$4:$D$128, "&gt;=6.8", $D$4:$D$128,"&lt;=7.3")</f>
        <v>47</v>
      </c>
      <c r="H17" s="66">
        <f t="shared" si="2"/>
        <v>74</v>
      </c>
      <c r="I17" s="67"/>
      <c r="J17" s="64">
        <f t="shared" si="0"/>
        <v>0.376</v>
      </c>
      <c r="K17" s="65"/>
      <c r="L17" s="62">
        <f t="shared" si="1"/>
        <v>0.376</v>
      </c>
      <c r="M17" s="63"/>
      <c r="N17" s="58">
        <v>7.3</v>
      </c>
    </row>
    <row r="18" spans="1:14">
      <c r="A18" s="46">
        <v>26656</v>
      </c>
      <c r="B18" s="47" t="s">
        <v>116</v>
      </c>
      <c r="C18" s="47">
        <v>5000</v>
      </c>
      <c r="D18" s="47">
        <v>6.2</v>
      </c>
      <c r="F18" s="61" t="s">
        <v>213</v>
      </c>
      <c r="G18" s="58">
        <f>COUNTIFS($D$4:$D$128, "&gt;=7.4", $D$4:$D$128,"&lt;=7.9")</f>
        <v>36</v>
      </c>
      <c r="H18" s="66">
        <f t="shared" si="2"/>
        <v>110</v>
      </c>
      <c r="I18" s="67"/>
      <c r="J18" s="64">
        <f t="shared" si="0"/>
        <v>0.28799999999999998</v>
      </c>
      <c r="K18" s="65"/>
      <c r="L18" s="62">
        <f t="shared" si="1"/>
        <v>0.28799999999999998</v>
      </c>
      <c r="M18" s="63"/>
      <c r="N18" s="58">
        <v>7.9</v>
      </c>
    </row>
    <row r="19" spans="1:14">
      <c r="A19" s="46">
        <v>27391</v>
      </c>
      <c r="B19" s="47" t="s">
        <v>118</v>
      </c>
      <c r="C19" s="47">
        <v>5300</v>
      </c>
      <c r="D19" s="47">
        <v>6.2</v>
      </c>
      <c r="F19" s="60" t="s">
        <v>218</v>
      </c>
      <c r="G19" s="58">
        <f>COUNTIFS($D$4:$D$128, "&gt;=8.0", $D$4:$D$128,"&lt;=8.5")</f>
        <v>8</v>
      </c>
      <c r="H19" s="66">
        <f t="shared" si="2"/>
        <v>118</v>
      </c>
      <c r="I19" s="67"/>
      <c r="J19" s="64">
        <f t="shared" si="0"/>
        <v>6.4000000000000001E-2</v>
      </c>
      <c r="K19" s="65"/>
      <c r="L19" s="62">
        <f t="shared" si="1"/>
        <v>6.4000000000000001E-2</v>
      </c>
      <c r="M19" s="63"/>
      <c r="N19" s="58">
        <v>8.5</v>
      </c>
    </row>
    <row r="20" spans="1:14">
      <c r="A20" s="46">
        <v>34241</v>
      </c>
      <c r="B20" s="47" t="s">
        <v>139</v>
      </c>
      <c r="C20" s="47">
        <v>9748</v>
      </c>
      <c r="D20" s="47">
        <v>6.2</v>
      </c>
      <c r="F20" s="61" t="s">
        <v>219</v>
      </c>
      <c r="G20" s="58">
        <f>COUNTIFS($D$4:$D$128, "&gt;=8.6", $D$4:$D$128,"&lt;=9.1")</f>
        <v>6</v>
      </c>
      <c r="H20" s="66">
        <f t="shared" si="2"/>
        <v>124</v>
      </c>
      <c r="I20" s="67"/>
      <c r="J20" s="64">
        <f t="shared" si="0"/>
        <v>4.8000000000000001E-2</v>
      </c>
      <c r="K20" s="65"/>
      <c r="L20" s="62">
        <f t="shared" si="1"/>
        <v>4.8000000000000001E-2</v>
      </c>
      <c r="M20" s="63"/>
      <c r="N20" s="58">
        <v>9.1</v>
      </c>
    </row>
    <row r="21" spans="1:14">
      <c r="A21" s="46">
        <v>38863</v>
      </c>
      <c r="B21" s="47" t="s">
        <v>154</v>
      </c>
      <c r="C21" s="47">
        <v>5749</v>
      </c>
      <c r="D21" s="47">
        <v>6.3</v>
      </c>
      <c r="F21" s="60" t="s">
        <v>220</v>
      </c>
      <c r="G21" s="58">
        <f>COUNTIFS($D$4:$D$128, "&gt;=9.2", $D$4:$D$128,"&lt;=9.7")</f>
        <v>1</v>
      </c>
      <c r="H21" s="66">
        <f t="shared" si="2"/>
        <v>125</v>
      </c>
      <c r="I21" s="67"/>
      <c r="J21" s="64">
        <f t="shared" si="0"/>
        <v>8.0000000000000002E-3</v>
      </c>
      <c r="K21" s="65"/>
      <c r="L21" s="62">
        <f t="shared" si="1"/>
        <v>8.0000000000000002E-3</v>
      </c>
      <c r="M21" s="63"/>
      <c r="N21" s="58">
        <v>9.6999999999999993</v>
      </c>
    </row>
    <row r="22" spans="1:14">
      <c r="A22" s="46">
        <v>1081</v>
      </c>
      <c r="B22" s="47" t="s">
        <v>171</v>
      </c>
      <c r="C22" s="47">
        <v>4700</v>
      </c>
      <c r="D22" s="47">
        <v>6.4</v>
      </c>
      <c r="F22" s="54"/>
    </row>
    <row r="23" spans="1:14">
      <c r="A23" s="46">
        <v>2571</v>
      </c>
      <c r="B23" s="47" t="s">
        <v>77</v>
      </c>
      <c r="C23" s="47">
        <v>1000</v>
      </c>
      <c r="D23" s="47">
        <v>6.5</v>
      </c>
    </row>
    <row r="24" spans="1:14">
      <c r="A24" s="46">
        <v>11162</v>
      </c>
      <c r="B24" s="47" t="s">
        <v>83</v>
      </c>
      <c r="C24" s="47">
        <v>1404</v>
      </c>
      <c r="D24" s="47">
        <v>6.5</v>
      </c>
    </row>
    <row r="25" spans="1:14">
      <c r="A25" s="46">
        <v>12981</v>
      </c>
      <c r="B25" s="47" t="s">
        <v>186</v>
      </c>
      <c r="C25" s="47">
        <v>2740</v>
      </c>
      <c r="D25" s="47">
        <v>6.5</v>
      </c>
    </row>
    <row r="26" spans="1:14">
      <c r="A26" s="46">
        <v>27886</v>
      </c>
      <c r="B26" s="47" t="s">
        <v>121</v>
      </c>
      <c r="C26" s="47">
        <v>1000</v>
      </c>
      <c r="D26" s="47">
        <v>6.5</v>
      </c>
    </row>
    <row r="27" spans="1:14">
      <c r="A27" s="46">
        <v>29548</v>
      </c>
      <c r="B27" s="47" t="s">
        <v>128</v>
      </c>
      <c r="C27" s="47">
        <v>2735</v>
      </c>
      <c r="D27" s="47">
        <v>6.5</v>
      </c>
    </row>
    <row r="28" spans="1:14" ht="28.8">
      <c r="A28" s="46">
        <v>35945</v>
      </c>
      <c r="B28" s="47" t="s">
        <v>144</v>
      </c>
      <c r="C28" s="47">
        <v>4000</v>
      </c>
      <c r="D28" s="47">
        <v>6.6</v>
      </c>
    </row>
    <row r="29" spans="1:14">
      <c r="A29" s="46">
        <v>37981</v>
      </c>
      <c r="B29" s="47" t="s">
        <v>151</v>
      </c>
      <c r="C29" s="47">
        <v>31000</v>
      </c>
      <c r="D29" s="47">
        <v>6.6</v>
      </c>
      <c r="F29" s="27" t="s">
        <v>53</v>
      </c>
    </row>
    <row r="30" spans="1:14">
      <c r="A30" s="46">
        <v>27643</v>
      </c>
      <c r="B30" s="47" t="s">
        <v>114</v>
      </c>
      <c r="C30" s="47">
        <v>2300</v>
      </c>
      <c r="D30" s="47">
        <v>6.7</v>
      </c>
      <c r="F30"/>
    </row>
    <row r="31" spans="1:14">
      <c r="A31" s="46">
        <v>2267</v>
      </c>
      <c r="B31" s="47" t="s">
        <v>74</v>
      </c>
      <c r="C31" s="47">
        <v>1250</v>
      </c>
      <c r="D31" s="47">
        <v>6.8</v>
      </c>
      <c r="F31" s="27" t="s">
        <v>164</v>
      </c>
    </row>
    <row r="32" spans="1:14">
      <c r="A32" s="46">
        <v>18115</v>
      </c>
      <c r="B32" s="47" t="s">
        <v>99</v>
      </c>
      <c r="C32" s="47">
        <v>5050</v>
      </c>
      <c r="D32" s="47">
        <v>6.8</v>
      </c>
      <c r="F32">
        <f>COUNT(D4:D45)</f>
        <v>42</v>
      </c>
      <c r="G32" s="56">
        <f>F32/F5</f>
        <v>0.33600000000000002</v>
      </c>
    </row>
    <row r="33" spans="1:6">
      <c r="A33" s="46">
        <v>19976</v>
      </c>
      <c r="B33" s="47" t="s">
        <v>192</v>
      </c>
      <c r="C33" s="47">
        <v>1250</v>
      </c>
      <c r="D33" s="47">
        <v>6.8</v>
      </c>
      <c r="F33" s="27" t="s">
        <v>165</v>
      </c>
    </row>
    <row r="34" spans="1:6">
      <c r="A34" s="46">
        <v>24338</v>
      </c>
      <c r="B34" s="47" t="s">
        <v>108</v>
      </c>
      <c r="C34" s="47">
        <v>2529</v>
      </c>
      <c r="D34" s="47">
        <v>6.8</v>
      </c>
      <c r="F34" s="22" t="s">
        <v>217</v>
      </c>
    </row>
    <row r="35" spans="1:6">
      <c r="A35" s="46">
        <v>27159</v>
      </c>
      <c r="B35" s="47" t="s">
        <v>117</v>
      </c>
      <c r="C35" s="47">
        <v>20000</v>
      </c>
      <c r="D35" s="47">
        <v>6.8</v>
      </c>
      <c r="F35" s="27" t="s">
        <v>54</v>
      </c>
    </row>
    <row r="36" spans="1:6">
      <c r="A36" s="46">
        <v>32375</v>
      </c>
      <c r="B36" s="47" t="s">
        <v>133</v>
      </c>
      <c r="C36" s="47">
        <v>1000</v>
      </c>
      <c r="D36" s="47">
        <v>6.8</v>
      </c>
    </row>
    <row r="37" spans="1:6" ht="15" customHeight="1">
      <c r="A37" s="46">
        <v>32484</v>
      </c>
      <c r="B37" s="47" t="s">
        <v>134</v>
      </c>
      <c r="C37" s="47">
        <v>25000</v>
      </c>
      <c r="D37" s="47">
        <v>6.8</v>
      </c>
    </row>
    <row r="38" spans="1:6">
      <c r="A38" s="46">
        <v>37762</v>
      </c>
      <c r="B38" s="47" t="s">
        <v>150</v>
      </c>
      <c r="C38" s="47">
        <v>2266</v>
      </c>
      <c r="D38" s="47">
        <v>6.8</v>
      </c>
    </row>
    <row r="39" spans="1:6">
      <c r="A39" s="46">
        <v>24188</v>
      </c>
      <c r="B39" s="47" t="s">
        <v>194</v>
      </c>
      <c r="C39" s="47">
        <v>1000</v>
      </c>
      <c r="D39" s="47">
        <v>6.9</v>
      </c>
    </row>
    <row r="40" spans="1:6">
      <c r="A40" s="46">
        <v>25655</v>
      </c>
      <c r="B40" s="47" t="s">
        <v>112</v>
      </c>
      <c r="C40" s="47">
        <v>1086</v>
      </c>
      <c r="D40" s="47">
        <v>6.9</v>
      </c>
    </row>
    <row r="41" spans="1:6">
      <c r="A41" s="46">
        <v>26075</v>
      </c>
      <c r="B41" s="47" t="s">
        <v>114</v>
      </c>
      <c r="C41" s="47">
        <v>1000</v>
      </c>
      <c r="D41" s="47">
        <v>6.9</v>
      </c>
    </row>
    <row r="42" spans="1:6">
      <c r="A42" s="46">
        <v>29748</v>
      </c>
      <c r="B42" s="47" t="s">
        <v>115</v>
      </c>
      <c r="C42" s="47">
        <v>3000</v>
      </c>
      <c r="D42" s="47">
        <v>6.9</v>
      </c>
    </row>
    <row r="43" spans="1:6">
      <c r="A43" s="46">
        <v>30619</v>
      </c>
      <c r="B43" s="47" t="s">
        <v>114</v>
      </c>
      <c r="C43" s="47">
        <v>1342</v>
      </c>
      <c r="D43" s="47">
        <v>6.9</v>
      </c>
    </row>
    <row r="44" spans="1:6">
      <c r="A44" s="46">
        <v>34715</v>
      </c>
      <c r="B44" s="47" t="s">
        <v>140</v>
      </c>
      <c r="C44" s="47">
        <v>5502</v>
      </c>
      <c r="D44" s="47">
        <v>6.9</v>
      </c>
    </row>
    <row r="45" spans="1:6">
      <c r="A45" s="46">
        <v>40281</v>
      </c>
      <c r="B45" s="47" t="s">
        <v>158</v>
      </c>
      <c r="C45" s="47">
        <v>2200</v>
      </c>
      <c r="D45" s="47">
        <v>6.9</v>
      </c>
    </row>
    <row r="46" spans="1:6">
      <c r="A46" s="46">
        <v>1214</v>
      </c>
      <c r="B46" s="47" t="s">
        <v>170</v>
      </c>
      <c r="C46" s="47">
        <v>3500</v>
      </c>
      <c r="D46" s="47">
        <v>7</v>
      </c>
    </row>
    <row r="47" spans="1:6">
      <c r="A47" s="46">
        <v>5390</v>
      </c>
      <c r="B47" s="47" t="s">
        <v>169</v>
      </c>
      <c r="C47" s="47">
        <v>4000</v>
      </c>
      <c r="D47" s="47">
        <v>7</v>
      </c>
    </row>
    <row r="48" spans="1:6">
      <c r="A48" s="46">
        <v>5492</v>
      </c>
      <c r="B48" s="47" t="s">
        <v>79</v>
      </c>
      <c r="C48" s="47">
        <v>32610</v>
      </c>
      <c r="D48" s="47">
        <v>7</v>
      </c>
    </row>
    <row r="49" spans="1:10">
      <c r="A49" s="46">
        <v>9207</v>
      </c>
      <c r="B49" s="47" t="s">
        <v>178</v>
      </c>
      <c r="C49" s="47">
        <v>5800</v>
      </c>
      <c r="D49" s="47">
        <v>7</v>
      </c>
      <c r="F49" s="22" t="s">
        <v>225</v>
      </c>
    </row>
    <row r="50" spans="1:10">
      <c r="A50" s="46">
        <v>24173</v>
      </c>
      <c r="B50" s="47" t="s">
        <v>193</v>
      </c>
      <c r="C50" s="47">
        <v>1000</v>
      </c>
      <c r="D50" s="47">
        <v>7</v>
      </c>
    </row>
    <row r="51" spans="1:10">
      <c r="A51" s="46">
        <v>27429</v>
      </c>
      <c r="B51" s="47" t="s">
        <v>119</v>
      </c>
      <c r="C51" s="47">
        <v>2000</v>
      </c>
      <c r="D51" s="47">
        <v>7</v>
      </c>
      <c r="F51" s="22" t="s">
        <v>58</v>
      </c>
    </row>
    <row r="52" spans="1:10">
      <c r="A52" s="46">
        <v>31842</v>
      </c>
      <c r="B52" s="47" t="s">
        <v>132</v>
      </c>
      <c r="C52" s="47">
        <v>1000</v>
      </c>
      <c r="D52" s="47">
        <v>7</v>
      </c>
      <c r="G52" t="s">
        <v>59</v>
      </c>
    </row>
    <row r="53" spans="1:10">
      <c r="A53" s="46">
        <v>33530</v>
      </c>
      <c r="B53" s="47" t="s">
        <v>137</v>
      </c>
      <c r="C53" s="47">
        <v>2000</v>
      </c>
      <c r="D53" s="47">
        <v>7</v>
      </c>
      <c r="G53">
        <f>QUARTILE(D4:D128,1)</f>
        <v>6.8</v>
      </c>
    </row>
    <row r="54" spans="1:10">
      <c r="A54" s="46">
        <v>35993</v>
      </c>
      <c r="B54" s="47" t="s">
        <v>145</v>
      </c>
      <c r="C54" s="47">
        <v>2183</v>
      </c>
      <c r="D54" s="47">
        <v>7</v>
      </c>
      <c r="G54">
        <f>QUARTILE(D4:D128,3)</f>
        <v>7.6</v>
      </c>
      <c r="H54" s="68" t="s">
        <v>205</v>
      </c>
      <c r="I54" s="68"/>
      <c r="J54" s="51">
        <f>G54-G53</f>
        <v>0.79999999999999982</v>
      </c>
    </row>
    <row r="55" spans="1:10">
      <c r="A55" s="46">
        <v>40190</v>
      </c>
      <c r="B55" s="47" t="s">
        <v>157</v>
      </c>
      <c r="C55" s="47">
        <v>316000</v>
      </c>
      <c r="D55" s="47">
        <v>7</v>
      </c>
      <c r="G55" s="52" t="s">
        <v>204</v>
      </c>
      <c r="H55" s="51">
        <f>MEDIAN(D4:D128)</f>
        <v>7.3</v>
      </c>
    </row>
    <row r="56" spans="1:10">
      <c r="A56" s="46">
        <v>12894</v>
      </c>
      <c r="B56" s="47" t="s">
        <v>184</v>
      </c>
      <c r="C56" s="47">
        <v>3270</v>
      </c>
      <c r="D56" s="47">
        <v>7.1</v>
      </c>
      <c r="H56" t="s">
        <v>206</v>
      </c>
    </row>
    <row r="57" spans="1:10">
      <c r="A57" s="46">
        <v>16449</v>
      </c>
      <c r="B57" s="47" t="s">
        <v>94</v>
      </c>
      <c r="C57" s="47">
        <v>1961</v>
      </c>
      <c r="D57" s="47">
        <v>7.1</v>
      </c>
      <c r="G57" t="s">
        <v>207</v>
      </c>
    </row>
    <row r="58" spans="1:10">
      <c r="A58" s="46">
        <v>21003</v>
      </c>
      <c r="B58" s="47" t="s">
        <v>102</v>
      </c>
      <c r="C58" s="47">
        <v>1200</v>
      </c>
      <c r="D58" s="47">
        <v>7.1</v>
      </c>
    </row>
    <row r="59" spans="1:10">
      <c r="A59" s="46">
        <v>21167</v>
      </c>
      <c r="B59" s="47" t="s">
        <v>103</v>
      </c>
      <c r="C59" s="48">
        <v>1130</v>
      </c>
      <c r="D59" s="48">
        <v>7.1</v>
      </c>
      <c r="G59" s="53">
        <f>TRIMMEAN(D4:D128, 0.05)</f>
        <v>7.1739495798319339</v>
      </c>
    </row>
    <row r="60" spans="1:10">
      <c r="A60" s="46">
        <v>22890</v>
      </c>
      <c r="B60" s="47" t="s">
        <v>106</v>
      </c>
      <c r="C60" s="47">
        <v>12225</v>
      </c>
      <c r="D60" s="47">
        <v>7.1</v>
      </c>
    </row>
    <row r="61" spans="1:10">
      <c r="A61" s="46">
        <v>26399</v>
      </c>
      <c r="B61" s="47" t="s">
        <v>115</v>
      </c>
      <c r="C61" s="47">
        <v>5054</v>
      </c>
      <c r="D61" s="47">
        <v>7.1</v>
      </c>
    </row>
    <row r="62" spans="1:10">
      <c r="A62" s="46">
        <v>3285</v>
      </c>
      <c r="B62" s="47" t="s">
        <v>78</v>
      </c>
      <c r="C62" s="47">
        <v>72000</v>
      </c>
      <c r="D62" s="47">
        <v>7.2</v>
      </c>
    </row>
    <row r="63" spans="1:10">
      <c r="A63" s="46">
        <v>10714</v>
      </c>
      <c r="B63" s="47" t="s">
        <v>180</v>
      </c>
      <c r="C63" s="47">
        <v>3800</v>
      </c>
      <c r="D63" s="47">
        <v>7.2</v>
      </c>
    </row>
    <row r="64" spans="1:10">
      <c r="A64" s="46">
        <v>11084</v>
      </c>
      <c r="B64" s="47" t="s">
        <v>197</v>
      </c>
      <c r="C64" s="47">
        <v>2500</v>
      </c>
      <c r="D64" s="47">
        <v>7.2</v>
      </c>
    </row>
    <row r="65" spans="1:4">
      <c r="A65" s="46">
        <v>28188</v>
      </c>
      <c r="B65" s="47" t="s">
        <v>125</v>
      </c>
      <c r="C65" s="47">
        <v>1500</v>
      </c>
      <c r="D65" s="47">
        <v>7.2</v>
      </c>
    </row>
    <row r="66" spans="1:4">
      <c r="A66" s="46">
        <v>3311</v>
      </c>
      <c r="B66" s="47" t="s">
        <v>167</v>
      </c>
      <c r="C66" s="47">
        <v>6000</v>
      </c>
      <c r="D66" s="47">
        <v>7.3</v>
      </c>
    </row>
    <row r="67" spans="1:4">
      <c r="A67" s="46">
        <v>8484</v>
      </c>
      <c r="B67" s="47" t="s">
        <v>175</v>
      </c>
      <c r="C67" s="47">
        <v>3500</v>
      </c>
      <c r="D67" s="47">
        <v>7.3</v>
      </c>
    </row>
    <row r="68" spans="1:4">
      <c r="A68" s="46">
        <v>14925</v>
      </c>
      <c r="B68" s="47" t="s">
        <v>187</v>
      </c>
      <c r="C68" s="47">
        <v>1000</v>
      </c>
      <c r="D68" s="47">
        <v>7.3</v>
      </c>
    </row>
    <row r="69" spans="1:4">
      <c r="A69" s="46">
        <v>15695</v>
      </c>
      <c r="B69" s="47" t="s">
        <v>89</v>
      </c>
      <c r="C69" s="47">
        <v>1100</v>
      </c>
      <c r="D69" s="47">
        <v>7.3</v>
      </c>
    </row>
    <row r="70" spans="1:4" ht="15" customHeight="1">
      <c r="A70" s="46">
        <v>17116</v>
      </c>
      <c r="B70" s="47" t="s">
        <v>96</v>
      </c>
      <c r="C70" s="47">
        <v>1400</v>
      </c>
      <c r="D70" s="47">
        <v>7.3</v>
      </c>
    </row>
    <row r="71" spans="1:4">
      <c r="A71" s="46">
        <v>17712</v>
      </c>
      <c r="B71" s="47" t="s">
        <v>98</v>
      </c>
      <c r="C71" s="47">
        <v>3769</v>
      </c>
      <c r="D71" s="47">
        <v>7.3</v>
      </c>
    </row>
    <row r="72" spans="1:4">
      <c r="A72" s="46">
        <v>17811</v>
      </c>
      <c r="B72" s="47" t="s">
        <v>189</v>
      </c>
      <c r="C72" s="47">
        <v>110000</v>
      </c>
      <c r="D72" s="47">
        <v>7.3</v>
      </c>
    </row>
    <row r="73" spans="1:4">
      <c r="A73" s="46">
        <v>19436</v>
      </c>
      <c r="B73" s="47" t="s">
        <v>101</v>
      </c>
      <c r="C73" s="47">
        <v>1070</v>
      </c>
      <c r="D73" s="47">
        <v>7.3</v>
      </c>
    </row>
    <row r="74" spans="1:4">
      <c r="A74" s="46">
        <v>25081</v>
      </c>
      <c r="B74" s="47" t="s">
        <v>109</v>
      </c>
      <c r="C74" s="47">
        <v>12000</v>
      </c>
      <c r="D74" s="47">
        <v>7.3</v>
      </c>
    </row>
    <row r="75" spans="1:4">
      <c r="A75" s="46">
        <v>28088</v>
      </c>
      <c r="B75" s="47" t="s">
        <v>124</v>
      </c>
      <c r="C75" s="47">
        <v>5000</v>
      </c>
      <c r="D75" s="47">
        <v>7.3</v>
      </c>
    </row>
    <row r="76" spans="1:4">
      <c r="A76" s="46">
        <v>29795</v>
      </c>
      <c r="B76" s="47" t="s">
        <v>115</v>
      </c>
      <c r="C76" s="47">
        <v>1500</v>
      </c>
      <c r="D76" s="47">
        <v>7.3</v>
      </c>
    </row>
    <row r="77" spans="1:4">
      <c r="A77" s="46">
        <v>35560</v>
      </c>
      <c r="B77" s="47" t="s">
        <v>142</v>
      </c>
      <c r="C77" s="47">
        <v>1567</v>
      </c>
      <c r="D77" s="47">
        <v>7.3</v>
      </c>
    </row>
    <row r="78" spans="1:4">
      <c r="A78" s="46">
        <v>4605</v>
      </c>
      <c r="B78" s="47" t="s">
        <v>168</v>
      </c>
      <c r="C78" s="47">
        <v>2800</v>
      </c>
      <c r="D78" s="47">
        <v>7.4</v>
      </c>
    </row>
    <row r="79" spans="1:4">
      <c r="A79" s="46">
        <v>6619</v>
      </c>
      <c r="B79" s="47" t="s">
        <v>174</v>
      </c>
      <c r="C79" s="47">
        <v>1000</v>
      </c>
      <c r="D79" s="47">
        <v>7.4</v>
      </c>
    </row>
    <row r="80" spans="1:4">
      <c r="A80" s="46">
        <v>15959</v>
      </c>
      <c r="B80" s="47" t="s">
        <v>90</v>
      </c>
      <c r="C80" s="47">
        <v>1190</v>
      </c>
      <c r="D80" s="47">
        <v>7.4</v>
      </c>
    </row>
    <row r="81" spans="1:4">
      <c r="A81" s="46">
        <v>16086</v>
      </c>
      <c r="B81" s="47" t="s">
        <v>92</v>
      </c>
      <c r="C81" s="47">
        <v>8000</v>
      </c>
      <c r="D81" s="47">
        <v>7.4</v>
      </c>
    </row>
    <row r="82" spans="1:4">
      <c r="A82" s="46">
        <v>16103</v>
      </c>
      <c r="B82" s="47" t="s">
        <v>93</v>
      </c>
      <c r="C82" s="47">
        <v>2790</v>
      </c>
      <c r="D82" s="47">
        <v>7.4</v>
      </c>
    </row>
    <row r="83" spans="1:4">
      <c r="A83" s="46">
        <v>33044</v>
      </c>
      <c r="B83" s="47" t="s">
        <v>135</v>
      </c>
      <c r="C83" s="47">
        <v>50000</v>
      </c>
      <c r="D83" s="47">
        <v>7.4</v>
      </c>
    </row>
    <row r="84" spans="1:4" ht="28.8">
      <c r="A84" s="46">
        <v>840</v>
      </c>
      <c r="B84" s="47" t="s">
        <v>71</v>
      </c>
      <c r="C84" s="47">
        <v>2000</v>
      </c>
      <c r="D84" s="47">
        <v>7.5</v>
      </c>
    </row>
    <row r="85" spans="1:4">
      <c r="A85" s="46">
        <v>1921</v>
      </c>
      <c r="B85" s="47" t="s">
        <v>72</v>
      </c>
      <c r="C85" s="47">
        <v>19000</v>
      </c>
      <c r="D85" s="47">
        <v>7.5</v>
      </c>
    </row>
    <row r="86" spans="1:4">
      <c r="A86" s="46">
        <v>6421</v>
      </c>
      <c r="B86" s="47" t="s">
        <v>81</v>
      </c>
      <c r="C86" s="47">
        <v>1800</v>
      </c>
      <c r="D86" s="47">
        <v>7.5</v>
      </c>
    </row>
    <row r="87" spans="1:4">
      <c r="A87" s="46">
        <v>12291</v>
      </c>
      <c r="B87" s="47" t="s">
        <v>183</v>
      </c>
      <c r="C87" s="47">
        <v>9300</v>
      </c>
      <c r="D87" s="47">
        <v>7.5</v>
      </c>
    </row>
    <row r="88" spans="1:4">
      <c r="A88" s="46">
        <v>18089</v>
      </c>
      <c r="B88" s="47" t="s">
        <v>190</v>
      </c>
      <c r="C88" s="47">
        <v>12000</v>
      </c>
      <c r="D88" s="47">
        <v>7.5</v>
      </c>
    </row>
    <row r="89" spans="1:4">
      <c r="A89" s="46">
        <v>25572</v>
      </c>
      <c r="B89" s="47" t="s">
        <v>111</v>
      </c>
      <c r="C89" s="47">
        <v>10000</v>
      </c>
      <c r="D89" s="47">
        <v>7.5</v>
      </c>
    </row>
    <row r="90" spans="1:4">
      <c r="A90" s="46">
        <v>27794</v>
      </c>
      <c r="B90" s="47" t="s">
        <v>120</v>
      </c>
      <c r="C90" s="47">
        <v>23000</v>
      </c>
      <c r="D90" s="47">
        <v>7.5</v>
      </c>
    </row>
    <row r="91" spans="1:4">
      <c r="A91" s="46">
        <v>27968</v>
      </c>
      <c r="B91" s="47" t="s">
        <v>122</v>
      </c>
      <c r="C91" s="47">
        <v>242769</v>
      </c>
      <c r="D91" s="47">
        <v>7.5</v>
      </c>
    </row>
    <row r="92" spans="1:4">
      <c r="A92" s="46">
        <v>33950</v>
      </c>
      <c r="B92" s="47" t="s">
        <v>138</v>
      </c>
      <c r="C92" s="47">
        <v>2500</v>
      </c>
      <c r="D92" s="47">
        <v>7.5</v>
      </c>
    </row>
    <row r="93" spans="1:4">
      <c r="A93" s="46">
        <v>34846</v>
      </c>
      <c r="B93" s="47" t="s">
        <v>141</v>
      </c>
      <c r="C93" s="47">
        <v>1989</v>
      </c>
      <c r="D93" s="47">
        <v>7.5</v>
      </c>
    </row>
    <row r="94" spans="1:4">
      <c r="A94" s="46">
        <v>40086</v>
      </c>
      <c r="B94" s="47" t="s">
        <v>156</v>
      </c>
      <c r="C94" s="47">
        <v>1117</v>
      </c>
      <c r="D94" s="47">
        <v>7.5</v>
      </c>
    </row>
    <row r="95" spans="1:4">
      <c r="A95" s="46">
        <v>9928</v>
      </c>
      <c r="B95" s="47" t="s">
        <v>82</v>
      </c>
      <c r="C95" s="47">
        <v>3020</v>
      </c>
      <c r="D95" s="47">
        <v>7.6</v>
      </c>
    </row>
    <row r="96" spans="1:4">
      <c r="A96" s="46">
        <v>10004</v>
      </c>
      <c r="B96" s="47" t="s">
        <v>179</v>
      </c>
      <c r="C96" s="47">
        <v>40900</v>
      </c>
      <c r="D96" s="47">
        <v>7.6</v>
      </c>
    </row>
    <row r="97" spans="1:4">
      <c r="A97" s="46">
        <v>12934</v>
      </c>
      <c r="B97" s="47" t="s">
        <v>185</v>
      </c>
      <c r="C97" s="47">
        <v>30000</v>
      </c>
      <c r="D97" s="47">
        <v>7.6</v>
      </c>
    </row>
    <row r="98" spans="1:4">
      <c r="A98" s="46">
        <v>16036</v>
      </c>
      <c r="B98" s="47" t="s">
        <v>91</v>
      </c>
      <c r="C98" s="47">
        <v>4000</v>
      </c>
      <c r="D98" s="47">
        <v>7.6</v>
      </c>
    </row>
    <row r="99" spans="1:4">
      <c r="A99" s="46">
        <v>36389</v>
      </c>
      <c r="B99" s="47" t="s">
        <v>114</v>
      </c>
      <c r="C99" s="47">
        <v>17118</v>
      </c>
      <c r="D99" s="47">
        <v>7.6</v>
      </c>
    </row>
    <row r="100" spans="1:4">
      <c r="A100" s="46">
        <v>36423</v>
      </c>
      <c r="B100" s="47" t="s">
        <v>147</v>
      </c>
      <c r="C100" s="47">
        <v>2400</v>
      </c>
      <c r="D100" s="47">
        <v>7.6</v>
      </c>
    </row>
    <row r="101" spans="1:4">
      <c r="A101" s="46">
        <v>36917</v>
      </c>
      <c r="B101" s="47" t="s">
        <v>148</v>
      </c>
      <c r="C101" s="47">
        <v>20085</v>
      </c>
      <c r="D101" s="47">
        <v>7.6</v>
      </c>
    </row>
    <row r="102" spans="1:4">
      <c r="A102" s="46">
        <v>38633</v>
      </c>
      <c r="B102" s="47" t="s">
        <v>118</v>
      </c>
      <c r="C102" s="47">
        <v>86000</v>
      </c>
      <c r="D102" s="47">
        <v>7.6</v>
      </c>
    </row>
    <row r="103" spans="1:4">
      <c r="A103" s="46">
        <v>29504</v>
      </c>
      <c r="B103" s="47" t="s">
        <v>127</v>
      </c>
      <c r="C103" s="47">
        <v>5000</v>
      </c>
      <c r="D103" s="47">
        <v>7.7</v>
      </c>
    </row>
    <row r="104" spans="1:4">
      <c r="A104" s="46">
        <v>33070</v>
      </c>
      <c r="B104" s="47" t="s">
        <v>136</v>
      </c>
      <c r="C104" s="47">
        <v>1621</v>
      </c>
      <c r="D104" s="47">
        <v>7.7</v>
      </c>
    </row>
    <row r="105" spans="1:4">
      <c r="A105" s="46">
        <v>2300</v>
      </c>
      <c r="B105" s="47" t="s">
        <v>75</v>
      </c>
      <c r="C105" s="47">
        <v>3000</v>
      </c>
      <c r="D105" s="47">
        <v>7.8</v>
      </c>
    </row>
    <row r="106" spans="1:4">
      <c r="A106" s="46">
        <v>7656</v>
      </c>
      <c r="B106" s="47" t="s">
        <v>173</v>
      </c>
      <c r="C106" s="47">
        <v>200000</v>
      </c>
      <c r="D106" s="47">
        <v>7.8</v>
      </c>
    </row>
    <row r="107" spans="1:4">
      <c r="A107" s="46">
        <v>14270</v>
      </c>
      <c r="B107" s="47" t="s">
        <v>87</v>
      </c>
      <c r="C107" s="47">
        <v>28000</v>
      </c>
      <c r="D107" s="47">
        <v>7.8</v>
      </c>
    </row>
    <row r="108" spans="1:4">
      <c r="A108" s="46">
        <v>14605</v>
      </c>
      <c r="B108" s="47" t="s">
        <v>88</v>
      </c>
      <c r="C108" s="47">
        <v>32700</v>
      </c>
      <c r="D108" s="47">
        <v>7.8</v>
      </c>
    </row>
    <row r="109" spans="1:4">
      <c r="A109" s="46">
        <v>28749</v>
      </c>
      <c r="B109" s="47" t="s">
        <v>126</v>
      </c>
      <c r="C109" s="47">
        <v>15000</v>
      </c>
      <c r="D109" s="47">
        <v>7.8</v>
      </c>
    </row>
    <row r="110" spans="1:4">
      <c r="A110" s="46">
        <v>8645</v>
      </c>
      <c r="B110" s="47" t="s">
        <v>177</v>
      </c>
      <c r="C110" s="47">
        <v>142800</v>
      </c>
      <c r="D110" s="47">
        <v>7.9</v>
      </c>
    </row>
    <row r="111" spans="1:4">
      <c r="A111" s="46">
        <v>25719</v>
      </c>
      <c r="B111" s="47" t="s">
        <v>113</v>
      </c>
      <c r="C111" s="47">
        <v>70000</v>
      </c>
      <c r="D111" s="47">
        <v>7.9</v>
      </c>
    </row>
    <row r="112" spans="1:4">
      <c r="A112" s="46">
        <v>27988</v>
      </c>
      <c r="B112" s="47" t="s">
        <v>123</v>
      </c>
      <c r="C112" s="47">
        <v>8000</v>
      </c>
      <c r="D112" s="47">
        <v>7.9</v>
      </c>
    </row>
    <row r="113" spans="1:4">
      <c r="A113" s="46">
        <v>39580</v>
      </c>
      <c r="B113" s="47" t="s">
        <v>155</v>
      </c>
      <c r="C113" s="47">
        <v>87587</v>
      </c>
      <c r="D113" s="47">
        <v>7.9</v>
      </c>
    </row>
    <row r="114" spans="1:4">
      <c r="A114" s="46">
        <v>2851</v>
      </c>
      <c r="B114" s="47" t="s">
        <v>166</v>
      </c>
      <c r="C114" s="47">
        <v>12000</v>
      </c>
      <c r="D114" s="47">
        <v>8</v>
      </c>
    </row>
    <row r="115" spans="1:4">
      <c r="A115" s="46">
        <v>11545</v>
      </c>
      <c r="B115" s="47" t="s">
        <v>182</v>
      </c>
      <c r="C115" s="47">
        <v>10000</v>
      </c>
      <c r="D115" s="47">
        <v>8</v>
      </c>
    </row>
    <row r="116" spans="1:4">
      <c r="A116" s="46">
        <v>16768</v>
      </c>
      <c r="B116" s="47" t="s">
        <v>188</v>
      </c>
      <c r="C116" s="47">
        <v>4000</v>
      </c>
      <c r="D116" s="47">
        <v>8</v>
      </c>
    </row>
    <row r="117" spans="1:4">
      <c r="A117" s="46">
        <v>31309</v>
      </c>
      <c r="B117" s="47" t="s">
        <v>130</v>
      </c>
      <c r="C117" s="47">
        <v>9500</v>
      </c>
      <c r="D117" s="47">
        <v>8</v>
      </c>
    </row>
    <row r="118" spans="1:4">
      <c r="A118" s="46">
        <v>12434</v>
      </c>
      <c r="B118" s="47" t="s">
        <v>86</v>
      </c>
      <c r="C118" s="47">
        <v>10700</v>
      </c>
      <c r="D118" s="47">
        <v>8.1</v>
      </c>
    </row>
    <row r="119" spans="1:4">
      <c r="A119" s="46">
        <v>17156</v>
      </c>
      <c r="B119" s="47" t="s">
        <v>97</v>
      </c>
      <c r="C119" s="47">
        <v>1362</v>
      </c>
      <c r="D119" s="47">
        <v>8.1</v>
      </c>
    </row>
    <row r="120" spans="1:4">
      <c r="A120" s="46">
        <v>2421</v>
      </c>
      <c r="B120" s="47" t="s">
        <v>76</v>
      </c>
      <c r="C120" s="47">
        <v>3882</v>
      </c>
      <c r="D120" s="47">
        <v>8.1999999999999993</v>
      </c>
    </row>
    <row r="121" spans="1:4">
      <c r="A121" s="46">
        <v>12115</v>
      </c>
      <c r="B121" s="47" t="s">
        <v>85</v>
      </c>
      <c r="C121" s="47">
        <v>3000</v>
      </c>
      <c r="D121" s="47">
        <v>8.4</v>
      </c>
    </row>
    <row r="122" spans="1:4">
      <c r="A122" s="46">
        <v>6230</v>
      </c>
      <c r="B122" s="47" t="s">
        <v>80</v>
      </c>
      <c r="C122" s="47">
        <v>1500</v>
      </c>
      <c r="D122" s="47">
        <v>8.6</v>
      </c>
    </row>
    <row r="123" spans="1:4">
      <c r="A123" s="46">
        <v>18490</v>
      </c>
      <c r="B123" s="47" t="s">
        <v>191</v>
      </c>
      <c r="C123" s="47">
        <v>1526</v>
      </c>
      <c r="D123" s="47">
        <v>8.6</v>
      </c>
    </row>
    <row r="124" spans="1:4">
      <c r="A124" s="46">
        <v>38439</v>
      </c>
      <c r="B124" s="47" t="s">
        <v>153</v>
      </c>
      <c r="C124" s="47">
        <v>1313</v>
      </c>
      <c r="D124" s="47">
        <v>8.6</v>
      </c>
    </row>
    <row r="125" spans="1:4">
      <c r="A125" s="46">
        <v>2223</v>
      </c>
      <c r="B125" s="47" t="s">
        <v>73</v>
      </c>
      <c r="C125" s="47">
        <v>1000</v>
      </c>
      <c r="D125" s="47">
        <v>8.8000000000000007</v>
      </c>
    </row>
    <row r="126" spans="1:4">
      <c r="A126" s="46">
        <v>40613</v>
      </c>
      <c r="B126" s="47" t="s">
        <v>159</v>
      </c>
      <c r="C126" s="47">
        <v>20896</v>
      </c>
      <c r="D126" s="47">
        <v>9</v>
      </c>
    </row>
    <row r="127" spans="1:4">
      <c r="A127" s="46">
        <v>38347</v>
      </c>
      <c r="B127" s="47" t="s">
        <v>152</v>
      </c>
      <c r="C127" s="47">
        <v>227898</v>
      </c>
      <c r="D127" s="47">
        <v>9.1</v>
      </c>
    </row>
    <row r="128" spans="1:4">
      <c r="A128" s="46">
        <v>22058</v>
      </c>
      <c r="B128" s="47" t="s">
        <v>105</v>
      </c>
      <c r="C128" s="47">
        <v>1655</v>
      </c>
      <c r="D128" s="47">
        <v>9.5</v>
      </c>
    </row>
  </sheetData>
  <sortState xmlns:xlrd2="http://schemas.microsoft.com/office/spreadsheetml/2017/richdata2" ref="A4:D128">
    <sortCondition ref="D4"/>
  </sortState>
  <mergeCells count="27">
    <mergeCell ref="H54:I54"/>
    <mergeCell ref="H18:I18"/>
    <mergeCell ref="H19:I19"/>
    <mergeCell ref="H20:I20"/>
    <mergeCell ref="H21:I21"/>
    <mergeCell ref="L13:M13"/>
    <mergeCell ref="L14:M14"/>
    <mergeCell ref="L15:M15"/>
    <mergeCell ref="L16:M16"/>
    <mergeCell ref="L17:M17"/>
    <mergeCell ref="L18:M18"/>
    <mergeCell ref="H13:I13"/>
    <mergeCell ref="H14:I14"/>
    <mergeCell ref="H15:I15"/>
    <mergeCell ref="H16:I16"/>
    <mergeCell ref="H17:I17"/>
    <mergeCell ref="L19:M19"/>
    <mergeCell ref="L20:M20"/>
    <mergeCell ref="L21:M21"/>
    <mergeCell ref="J14:K14"/>
    <mergeCell ref="J15:K15"/>
    <mergeCell ref="J16:K16"/>
    <mergeCell ref="J17:K17"/>
    <mergeCell ref="J18:K18"/>
    <mergeCell ref="J19:K19"/>
    <mergeCell ref="J20:K20"/>
    <mergeCell ref="J21:K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1"/>
  <sheetViews>
    <sheetView workbookViewId="0">
      <selection activeCell="L20" sqref="L20"/>
    </sheetView>
  </sheetViews>
  <sheetFormatPr defaultRowHeight="14.4"/>
  <cols>
    <col min="1" max="1" width="17.88671875" customWidth="1"/>
  </cols>
  <sheetData>
    <row r="1" spans="1:19">
      <c r="D1" s="70" t="s">
        <v>30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19">
      <c r="A2" s="2" t="s">
        <v>37</v>
      </c>
      <c r="B2" s="3" t="s">
        <v>31</v>
      </c>
      <c r="C2" s="4"/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  <c r="R2" s="5" t="s">
        <v>14</v>
      </c>
      <c r="S2" s="1"/>
    </row>
    <row r="3" spans="1:19">
      <c r="A3" s="7" t="s">
        <v>36</v>
      </c>
      <c r="B3" s="1" t="s">
        <v>34</v>
      </c>
      <c r="C3" s="8"/>
      <c r="D3" s="44">
        <v>2854.913</v>
      </c>
      <c r="E3" s="44">
        <v>3242.8457000000003</v>
      </c>
      <c r="F3" s="44">
        <v>3599.6693999999998</v>
      </c>
      <c r="G3" s="44">
        <v>3861.9387999999999</v>
      </c>
      <c r="H3" s="44">
        <v>4082.2950000000001</v>
      </c>
      <c r="I3" s="44">
        <v>4242.6422000000002</v>
      </c>
      <c r="J3" s="44">
        <v>4610.8749000000007</v>
      </c>
      <c r="K3" s="44">
        <v>5264.1787000000004</v>
      </c>
      <c r="L3" s="44">
        <v>5498.6048000000001</v>
      </c>
      <c r="M3" s="44">
        <v>5328.4940999999999</v>
      </c>
      <c r="N3" s="44">
        <v>4951.7492999999995</v>
      </c>
      <c r="O3" s="44">
        <v>5197.8574000000008</v>
      </c>
      <c r="P3" s="44">
        <v>5411.4064000000008</v>
      </c>
      <c r="Q3" s="44">
        <v>5819.6977999999999</v>
      </c>
      <c r="R3" s="44">
        <v>5786.491</v>
      </c>
      <c r="S3" s="1"/>
    </row>
    <row r="4" spans="1:19">
      <c r="A4" s="6" t="s">
        <v>23</v>
      </c>
      <c r="B4" s="1" t="s">
        <v>33</v>
      </c>
      <c r="C4" s="6"/>
      <c r="D4" s="39">
        <v>6882.3230000000003</v>
      </c>
      <c r="E4" s="39">
        <v>6471.5744999999997</v>
      </c>
      <c r="F4" s="39">
        <v>7238.6433999999999</v>
      </c>
      <c r="G4" s="39">
        <v>6809.6088</v>
      </c>
      <c r="H4" s="39">
        <v>5968.5463</v>
      </c>
      <c r="I4" s="39">
        <v>6357.5833000000002</v>
      </c>
      <c r="J4" s="39">
        <v>6404.7876999999999</v>
      </c>
      <c r="K4" s="39">
        <v>7590.5945999999994</v>
      </c>
      <c r="L4" s="39">
        <v>8630.7533000000003</v>
      </c>
      <c r="M4" s="39">
        <v>9556.1320999999989</v>
      </c>
      <c r="N4" s="39">
        <v>8566.8732</v>
      </c>
      <c r="O4" s="39">
        <v>8364.6597999999994</v>
      </c>
      <c r="P4" s="39">
        <v>8305.0388000000003</v>
      </c>
      <c r="Q4" s="39">
        <v>10526.454</v>
      </c>
      <c r="R4" s="39">
        <v>13042.188599999999</v>
      </c>
      <c r="S4" s="1"/>
    </row>
    <row r="5" spans="1:19">
      <c r="A5" s="7" t="s">
        <v>26</v>
      </c>
      <c r="B5" s="1" t="s">
        <v>33</v>
      </c>
      <c r="C5" s="8"/>
      <c r="D5" s="42">
        <v>923.67919999999992</v>
      </c>
      <c r="E5" s="42">
        <v>998.7903</v>
      </c>
      <c r="F5" s="42">
        <v>990.947</v>
      </c>
      <c r="G5" s="42">
        <v>916.20490000000007</v>
      </c>
      <c r="H5" s="42">
        <v>1046.2830999999999</v>
      </c>
      <c r="I5" s="42">
        <v>1168.1526000000001</v>
      </c>
      <c r="J5" s="42">
        <v>1306.3256000000001</v>
      </c>
      <c r="K5" s="42">
        <v>1254.3228000000001</v>
      </c>
      <c r="L5" s="42">
        <v>1129.1638</v>
      </c>
      <c r="M5" s="42">
        <v>1113.885</v>
      </c>
      <c r="N5" s="42">
        <v>1169.3895</v>
      </c>
      <c r="O5" s="42">
        <v>1222.1428999999998</v>
      </c>
      <c r="P5" s="42">
        <v>1312.9206000000001</v>
      </c>
      <c r="Q5" s="42">
        <v>1237.4347</v>
      </c>
      <c r="R5" s="42">
        <v>1299.1291999999999</v>
      </c>
      <c r="S5" s="1"/>
    </row>
    <row r="6" spans="1:19">
      <c r="A6" s="6" t="s">
        <v>22</v>
      </c>
      <c r="B6" s="1" t="s">
        <v>33</v>
      </c>
      <c r="C6" s="6"/>
      <c r="D6" s="38">
        <v>1650.6893</v>
      </c>
      <c r="E6" s="38">
        <v>1725.17</v>
      </c>
      <c r="F6" s="38">
        <v>1599.8482999999999</v>
      </c>
      <c r="G6" s="38">
        <v>1635.4956999999999</v>
      </c>
      <c r="H6" s="38">
        <v>1715.0146</v>
      </c>
      <c r="I6" s="38">
        <v>1757.1355000000003</v>
      </c>
      <c r="J6" s="38">
        <v>1744.5593999999999</v>
      </c>
      <c r="K6" s="38">
        <v>1825.5442</v>
      </c>
      <c r="L6" s="38">
        <v>1850.9107000000001</v>
      </c>
      <c r="M6" s="38">
        <v>1881.9495000000002</v>
      </c>
      <c r="N6" s="38">
        <v>1822.9751999999999</v>
      </c>
      <c r="O6" s="38">
        <v>1894.6397000000002</v>
      </c>
      <c r="P6" s="38">
        <v>2014.9786999999999</v>
      </c>
      <c r="Q6" s="38">
        <v>2018.7833000000001</v>
      </c>
      <c r="R6" s="38">
        <v>2086.9346</v>
      </c>
      <c r="S6" s="1"/>
    </row>
    <row r="7" spans="1:19">
      <c r="A7" s="6" t="s">
        <v>18</v>
      </c>
      <c r="B7" s="1" t="s">
        <v>32</v>
      </c>
      <c r="C7" s="6"/>
      <c r="D7" s="33">
        <v>242.64182911493728</v>
      </c>
      <c r="E7" s="33">
        <v>227.19838402744091</v>
      </c>
      <c r="F7" s="33">
        <v>272.88132901423779</v>
      </c>
      <c r="G7" s="33">
        <v>270.26788602201896</v>
      </c>
      <c r="H7" s="33">
        <v>265.44062632105459</v>
      </c>
      <c r="I7" s="33">
        <v>283.14353274388475</v>
      </c>
      <c r="J7" s="33">
        <v>289.32100793849594</v>
      </c>
      <c r="K7" s="33">
        <v>276.84593275125201</v>
      </c>
      <c r="L7" s="33">
        <v>268.88237645494803</v>
      </c>
      <c r="M7" s="33">
        <v>224.94476902168785</v>
      </c>
      <c r="N7" s="33">
        <v>224.13357077968627</v>
      </c>
      <c r="O7" s="34">
        <v>187.8429932422913</v>
      </c>
      <c r="P7" s="34">
        <v>193.97568386759653</v>
      </c>
      <c r="Q7" s="34">
        <v>212.23659340970985</v>
      </c>
      <c r="R7" s="34">
        <v>200.67610374972062</v>
      </c>
      <c r="S7" s="1"/>
    </row>
    <row r="8" spans="1:19">
      <c r="A8" s="6" t="s">
        <v>17</v>
      </c>
      <c r="B8" s="1" t="s">
        <v>32</v>
      </c>
      <c r="C8" s="6"/>
      <c r="D8" s="32">
        <v>1677.7714210000001</v>
      </c>
      <c r="E8" s="32">
        <v>1710.8988610000001</v>
      </c>
      <c r="F8" s="32">
        <v>1755.175692</v>
      </c>
      <c r="G8" s="32">
        <v>1898.272082</v>
      </c>
      <c r="H8" s="32">
        <v>2078.6475110000001</v>
      </c>
      <c r="I8" s="32">
        <v>2116.690908</v>
      </c>
      <c r="J8" s="32">
        <v>2196.0872250000002</v>
      </c>
      <c r="K8" s="32">
        <v>2313.703262</v>
      </c>
      <c r="L8" s="32">
        <v>2284.5866980000005</v>
      </c>
      <c r="M8" s="32">
        <v>2250.4235659999999</v>
      </c>
      <c r="N8" s="32">
        <v>2246.7771160000002</v>
      </c>
      <c r="O8" s="32">
        <v>2341.9720510000002</v>
      </c>
      <c r="P8" s="32">
        <v>2345.6509090000004</v>
      </c>
      <c r="Q8" s="32">
        <v>2361.5139089999998</v>
      </c>
      <c r="R8" s="32">
        <v>2380.7192049999999</v>
      </c>
      <c r="S8" s="1"/>
    </row>
    <row r="9" spans="1:19">
      <c r="A9" s="6" t="s">
        <v>20</v>
      </c>
      <c r="B9" s="1" t="s">
        <v>33</v>
      </c>
      <c r="C9" s="6"/>
      <c r="D9" s="36">
        <v>8218.5964000000004</v>
      </c>
      <c r="E9" s="36">
        <v>8108.7706999999991</v>
      </c>
      <c r="F9" s="36">
        <v>7900.7508000000007</v>
      </c>
      <c r="G9" s="36">
        <v>8461.9096000000009</v>
      </c>
      <c r="H9" s="36">
        <v>8785.2558000000008</v>
      </c>
      <c r="I9" s="36">
        <v>8834.5702000000001</v>
      </c>
      <c r="J9" s="36">
        <v>9301.7939999999999</v>
      </c>
      <c r="K9" s="36">
        <v>9631.8372000000018</v>
      </c>
      <c r="L9" s="36">
        <v>10424.2919</v>
      </c>
      <c r="M9" s="36">
        <v>10280.368900000001</v>
      </c>
      <c r="N9" s="36">
        <v>10019.704600000001</v>
      </c>
      <c r="O9" s="36">
        <v>10657.061100000001</v>
      </c>
      <c r="P9" s="36">
        <v>10959.4907</v>
      </c>
      <c r="Q9" s="36">
        <v>11585.891600000001</v>
      </c>
      <c r="R9" s="36">
        <v>12383.788200000001</v>
      </c>
      <c r="S9" s="1"/>
    </row>
    <row r="10" spans="1:19">
      <c r="A10" s="7" t="s">
        <v>28</v>
      </c>
      <c r="B10" s="1" t="s">
        <v>34</v>
      </c>
      <c r="C10" s="8"/>
      <c r="D10" s="9">
        <v>2513.0230000000001</v>
      </c>
      <c r="E10" s="9">
        <v>2888.1590000000001</v>
      </c>
      <c r="F10" s="9">
        <v>3026.451</v>
      </c>
      <c r="G10" s="9">
        <v>3274.924</v>
      </c>
      <c r="H10" s="9">
        <v>3632.7739999999999</v>
      </c>
      <c r="I10" s="9">
        <v>3979.232</v>
      </c>
      <c r="J10" s="9">
        <v>4436.9030000000002</v>
      </c>
      <c r="K10" s="9">
        <v>6126.8059999999996</v>
      </c>
      <c r="L10" s="9">
        <v>6034.0389999999998</v>
      </c>
      <c r="M10" s="9">
        <v>6315.1210000000001</v>
      </c>
      <c r="N10" s="9">
        <v>5372.66</v>
      </c>
      <c r="O10" s="9">
        <v>5550.0609999999997</v>
      </c>
      <c r="P10" s="9">
        <v>6670.1109999999999</v>
      </c>
      <c r="Q10" s="9">
        <v>7902.6660000000002</v>
      </c>
      <c r="R10" s="9">
        <v>7822.06</v>
      </c>
      <c r="S10" s="1"/>
    </row>
    <row r="11" spans="1:19">
      <c r="A11" s="6" t="s">
        <v>15</v>
      </c>
      <c r="B11" s="1" t="s">
        <v>32</v>
      </c>
      <c r="C11" s="6"/>
      <c r="D11" s="29">
        <v>6058.3639999999996</v>
      </c>
      <c r="E11" s="29">
        <v>6521.7830000000004</v>
      </c>
      <c r="F11" s="29">
        <v>7758.1139999999996</v>
      </c>
      <c r="G11" s="29">
        <v>8302.9</v>
      </c>
      <c r="H11" s="29">
        <v>9223.2039999999997</v>
      </c>
      <c r="I11" s="29">
        <v>9866.2780000000002</v>
      </c>
      <c r="J11" s="29">
        <v>9951.94</v>
      </c>
      <c r="K11" s="29">
        <v>10985.52</v>
      </c>
      <c r="L11" s="29">
        <v>12419.455</v>
      </c>
      <c r="M11" s="29">
        <v>11558.616</v>
      </c>
      <c r="N11" s="29">
        <v>8349.9950000000008</v>
      </c>
      <c r="O11" s="29">
        <v>7997.5940000000001</v>
      </c>
      <c r="P11" s="29">
        <v>7872.6840000000002</v>
      </c>
      <c r="Q11" s="29">
        <v>7910.4690000000001</v>
      </c>
      <c r="R11" s="29">
        <v>6957.66</v>
      </c>
      <c r="S11" s="1"/>
    </row>
    <row r="12" spans="1:19">
      <c r="A12" s="6" t="s">
        <v>16</v>
      </c>
      <c r="B12" s="1" t="s">
        <v>32</v>
      </c>
      <c r="C12" s="6"/>
      <c r="D12" s="31">
        <v>1439.0463999999999</v>
      </c>
      <c r="E12" s="31">
        <v>1577.4855</v>
      </c>
      <c r="F12" s="31">
        <v>1633.0427999999999</v>
      </c>
      <c r="G12" s="31">
        <v>1699.0934999999999</v>
      </c>
      <c r="H12" s="31">
        <v>1658.6537999999998</v>
      </c>
      <c r="I12" s="31">
        <v>1838.7819999999999</v>
      </c>
      <c r="J12" s="31">
        <v>1796.5631000000001</v>
      </c>
      <c r="K12" s="31">
        <v>1626.8191000000002</v>
      </c>
      <c r="L12" s="31">
        <v>1627.6907000000001</v>
      </c>
      <c r="M12" s="31">
        <v>1411.0532000000001</v>
      </c>
      <c r="N12" s="31">
        <v>1444.8342000000002</v>
      </c>
      <c r="O12" s="31">
        <v>1371.1462999999999</v>
      </c>
      <c r="P12" s="31">
        <v>1269.6042</v>
      </c>
      <c r="Q12" s="31">
        <v>1336.0693999999999</v>
      </c>
      <c r="R12" s="31">
        <v>1400.0679999999998</v>
      </c>
      <c r="S12" s="1"/>
    </row>
    <row r="13" spans="1:19">
      <c r="A13" s="6" t="s">
        <v>21</v>
      </c>
      <c r="B13" s="1" t="s">
        <v>33</v>
      </c>
      <c r="C13" s="6"/>
      <c r="D13" s="37">
        <v>329.44749999999999</v>
      </c>
      <c r="E13" s="37">
        <v>376.49270000000001</v>
      </c>
      <c r="F13" s="37">
        <v>379.4042</v>
      </c>
      <c r="G13" s="37">
        <v>394.62889999999999</v>
      </c>
      <c r="H13" s="37">
        <v>372.36180000000002</v>
      </c>
      <c r="I13" s="37">
        <v>394.68730000000005</v>
      </c>
      <c r="J13" s="37">
        <v>395.61070000000001</v>
      </c>
      <c r="K13" s="37">
        <v>396.40570000000002</v>
      </c>
      <c r="L13" s="37">
        <v>431.89540000000005</v>
      </c>
      <c r="M13" s="37">
        <v>409.08280000000002</v>
      </c>
      <c r="N13" s="37">
        <v>430.6266</v>
      </c>
      <c r="O13" s="37">
        <v>436.60050000000001</v>
      </c>
      <c r="P13" s="37">
        <v>449.24610000000001</v>
      </c>
      <c r="Q13" s="37">
        <v>536.38969999999995</v>
      </c>
      <c r="R13" s="37">
        <v>524.25330000000008</v>
      </c>
      <c r="S13" s="1"/>
    </row>
    <row r="14" spans="1:19">
      <c r="A14" s="7" t="s">
        <v>27</v>
      </c>
      <c r="B14" s="1" t="s">
        <v>33</v>
      </c>
      <c r="C14" s="8"/>
      <c r="D14" s="43">
        <v>658.68680999999992</v>
      </c>
      <c r="E14" s="43">
        <v>712.27363800000001</v>
      </c>
      <c r="F14" s="43">
        <v>861.30123199999991</v>
      </c>
      <c r="G14" s="43">
        <v>907.96871699999997</v>
      </c>
      <c r="H14" s="43">
        <v>880.09702700000003</v>
      </c>
      <c r="I14" s="43">
        <v>970.75522999999998</v>
      </c>
      <c r="J14" s="43">
        <v>1006.7148529999997</v>
      </c>
      <c r="K14" s="43">
        <v>1081.1844959999999</v>
      </c>
      <c r="L14" s="43">
        <v>1153.9367729999999</v>
      </c>
      <c r="M14" s="43">
        <v>1244.5673839999999</v>
      </c>
      <c r="N14" s="43">
        <v>1070.835229</v>
      </c>
      <c r="O14" s="43">
        <v>1209.1640520000001</v>
      </c>
      <c r="P14" s="43">
        <v>1387.671159</v>
      </c>
      <c r="Q14" s="43">
        <v>1413.036591</v>
      </c>
      <c r="R14" s="43">
        <v>1444.05459</v>
      </c>
      <c r="S14" s="1"/>
    </row>
    <row r="15" spans="1:19">
      <c r="A15" s="7" t="s">
        <v>25</v>
      </c>
      <c r="B15" s="1" t="s">
        <v>33</v>
      </c>
      <c r="C15" s="8"/>
      <c r="D15" s="41">
        <v>488.1345</v>
      </c>
      <c r="E15" s="41">
        <v>520.1431</v>
      </c>
      <c r="F15" s="41">
        <v>534.73289999999997</v>
      </c>
      <c r="G15" s="41">
        <v>644.01210000000003</v>
      </c>
      <c r="H15" s="41">
        <v>686.85380000000009</v>
      </c>
      <c r="I15" s="41">
        <v>742.05290000000002</v>
      </c>
      <c r="J15" s="41">
        <v>1007.8824000000001</v>
      </c>
      <c r="K15" s="41">
        <v>1550.7146</v>
      </c>
      <c r="L15" s="41">
        <v>909.52440000000001</v>
      </c>
      <c r="M15" s="41">
        <v>1636.7033000000001</v>
      </c>
      <c r="N15" s="41">
        <v>1394.8681999999999</v>
      </c>
      <c r="O15" s="41">
        <v>1612.5881000000002</v>
      </c>
      <c r="P15" s="41">
        <v>2030.6929</v>
      </c>
      <c r="Q15" s="41">
        <v>3603.7235000000001</v>
      </c>
      <c r="R15" s="41">
        <v>3680.7032000000004</v>
      </c>
      <c r="S15" s="1"/>
    </row>
    <row r="16" spans="1:19">
      <c r="A16" s="6" t="s">
        <v>24</v>
      </c>
      <c r="B16" s="1" t="s">
        <v>33</v>
      </c>
      <c r="C16" s="6"/>
      <c r="D16" s="40">
        <v>2382.4534169999997</v>
      </c>
      <c r="E16" s="40">
        <v>2670.9274169999999</v>
      </c>
      <c r="F16" s="40">
        <v>2596.1213539999999</v>
      </c>
      <c r="G16" s="40">
        <v>2489.9273349999999</v>
      </c>
      <c r="H16" s="40">
        <v>2213.303535</v>
      </c>
      <c r="I16" s="40">
        <v>2921.9446189999999</v>
      </c>
      <c r="J16" s="40">
        <v>3073.7299370000001</v>
      </c>
      <c r="K16" s="40">
        <v>3771.2723700000001</v>
      </c>
      <c r="L16" s="40">
        <v>4184.4974949999996</v>
      </c>
      <c r="M16" s="40">
        <v>5061.2216329999992</v>
      </c>
      <c r="N16" s="40">
        <v>4621.694144000001</v>
      </c>
      <c r="O16" s="40">
        <v>4817.2765140000001</v>
      </c>
      <c r="P16" s="40">
        <v>5502.5086039999997</v>
      </c>
      <c r="Q16" s="40">
        <v>5271.1859719999993</v>
      </c>
      <c r="R16" s="40">
        <v>6503.4416920000003</v>
      </c>
      <c r="S16" s="1"/>
    </row>
    <row r="17" spans="1:19">
      <c r="A17" s="6" t="s">
        <v>19</v>
      </c>
      <c r="B17" s="1" t="s">
        <v>33</v>
      </c>
      <c r="C17" s="6"/>
      <c r="D17" s="35">
        <v>4781.0717000000004</v>
      </c>
      <c r="E17" s="35">
        <v>4742.2034999999996</v>
      </c>
      <c r="F17" s="35">
        <v>5120.8442000000005</v>
      </c>
      <c r="G17" s="35">
        <v>5561.8084000000008</v>
      </c>
      <c r="H17" s="35">
        <v>5935.4417000000003</v>
      </c>
      <c r="I17" s="35">
        <v>6222.7557999999999</v>
      </c>
      <c r="J17" s="35">
        <v>6352.3562000000002</v>
      </c>
      <c r="K17" s="35">
        <v>6606.3103000000001</v>
      </c>
      <c r="L17" s="35">
        <v>7190.5868</v>
      </c>
      <c r="M17" s="35">
        <v>7333.3580999999995</v>
      </c>
      <c r="N17" s="35">
        <v>7301.2209999999995</v>
      </c>
      <c r="O17" s="35">
        <v>8076.2237999999998</v>
      </c>
      <c r="P17" s="35">
        <v>8429.5491000000002</v>
      </c>
      <c r="Q17" s="35">
        <v>8611.3793000000005</v>
      </c>
      <c r="R17" s="35">
        <v>8974.6775999999991</v>
      </c>
      <c r="S17" s="1"/>
    </row>
    <row r="18" spans="1:19">
      <c r="A18" s="11"/>
      <c r="B18" s="11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4"/>
      <c r="O18" s="14"/>
      <c r="P18" s="14"/>
      <c r="Q18" s="14"/>
      <c r="R18" s="14"/>
      <c r="S18" s="1"/>
    </row>
    <row r="19" spans="1:19">
      <c r="A19" s="7" t="s">
        <v>29</v>
      </c>
      <c r="B19" s="7"/>
      <c r="C19" s="15"/>
      <c r="D19" s="9"/>
      <c r="E19" s="16" t="s">
        <v>47</v>
      </c>
      <c r="F19" s="9"/>
      <c r="G19" s="9"/>
      <c r="H19" s="9"/>
      <c r="I19" s="9"/>
      <c r="J19" s="9"/>
      <c r="K19" s="9"/>
      <c r="L19" s="9"/>
      <c r="M19" s="9"/>
      <c r="N19" s="1"/>
      <c r="O19" s="1"/>
      <c r="P19" s="1"/>
      <c r="Q19" s="1"/>
      <c r="R19" s="1"/>
      <c r="S19" s="1"/>
    </row>
    <row r="20" spans="1:19">
      <c r="B20" s="7"/>
      <c r="C20" s="15"/>
      <c r="D20" s="9"/>
      <c r="E20" s="9"/>
      <c r="F20" s="9"/>
      <c r="G20" s="9"/>
      <c r="H20" s="9"/>
      <c r="I20" s="9"/>
      <c r="J20" s="9"/>
      <c r="K20" s="9"/>
      <c r="L20" s="9"/>
      <c r="M20" s="17"/>
      <c r="N20" s="18"/>
      <c r="O20" s="18"/>
      <c r="P20" s="18"/>
      <c r="Q20" s="18"/>
      <c r="R20" s="18"/>
      <c r="S20" s="18"/>
    </row>
    <row r="21" spans="1:19">
      <c r="A21" s="10" t="s">
        <v>60</v>
      </c>
    </row>
    <row r="22" spans="1:19">
      <c r="A22" s="10" t="s">
        <v>35</v>
      </c>
    </row>
    <row r="23" spans="1:19" s="19" customFormat="1">
      <c r="A23" s="20"/>
    </row>
    <row r="24" spans="1:19" s="21" customFormat="1" ht="17.399999999999999">
      <c r="A24" s="21" t="s">
        <v>46</v>
      </c>
    </row>
    <row r="25" spans="1:19" s="25" customFormat="1"/>
    <row r="26" spans="1:19" s="25" customFormat="1">
      <c r="A26" s="25" t="s">
        <v>61</v>
      </c>
    </row>
    <row r="27" spans="1:19" s="25" customFormat="1">
      <c r="A27" s="25">
        <f>COUNTIF(B3:B17,B12)</f>
        <v>4</v>
      </c>
    </row>
    <row r="28" spans="1:19" s="25" customFormat="1"/>
    <row r="29" spans="1:19" s="25" customFormat="1">
      <c r="A29" s="25" t="s">
        <v>198</v>
      </c>
    </row>
    <row r="30" spans="1:19" s="25" customFormat="1">
      <c r="A30" s="30">
        <f>ROUND(E8,2)</f>
        <v>1710.9</v>
      </c>
      <c r="B30" s="25" t="s">
        <v>48</v>
      </c>
      <c r="D30" s="71"/>
      <c r="E30" s="71"/>
      <c r="F30" s="71"/>
      <c r="G30" s="71"/>
      <c r="H30" s="71"/>
      <c r="I30" s="71"/>
    </row>
    <row r="31" spans="1:19" s="25" customFormat="1">
      <c r="A31" s="30">
        <f>ROUND(E8,-2)</f>
        <v>1700</v>
      </c>
      <c r="B31" s="25" t="s">
        <v>49</v>
      </c>
      <c r="D31" s="71"/>
      <c r="E31" s="71"/>
      <c r="F31" s="71"/>
      <c r="G31" s="71"/>
      <c r="H31" s="71"/>
      <c r="I31" s="71"/>
    </row>
    <row r="32" spans="1:19" s="25" customFormat="1"/>
    <row r="33" spans="1:7" s="25" customFormat="1">
      <c r="A33" s="25" t="s">
        <v>199</v>
      </c>
    </row>
    <row r="34" spans="1:7" s="25" customFormat="1">
      <c r="B34" s="72" t="s">
        <v>39</v>
      </c>
      <c r="C34" s="72"/>
      <c r="D34" s="72"/>
      <c r="E34" s="50">
        <f>AVERAGE(D10:R10)</f>
        <v>5036.3326666666671</v>
      </c>
    </row>
    <row r="35" spans="1:7" s="25" customFormat="1">
      <c r="B35" s="72" t="s">
        <v>38</v>
      </c>
      <c r="C35" s="72"/>
      <c r="D35" s="72"/>
      <c r="E35" s="50">
        <f>MEDIAN(D10:R10)</f>
        <v>5372.66</v>
      </c>
    </row>
    <row r="36" spans="1:7" s="25" customFormat="1">
      <c r="B36" s="72" t="s">
        <v>51</v>
      </c>
      <c r="C36" s="72"/>
      <c r="D36" s="72"/>
      <c r="E36" s="50">
        <f>MAX(D10:R10)</f>
        <v>7902.6660000000002</v>
      </c>
    </row>
    <row r="37" spans="1:7" s="25" customFormat="1">
      <c r="B37" s="72" t="s">
        <v>52</v>
      </c>
      <c r="C37" s="72"/>
      <c r="D37" s="72"/>
      <c r="E37" s="50">
        <f>MIN(D10:R10)</f>
        <v>2513.0230000000001</v>
      </c>
    </row>
    <row r="38" spans="1:7" s="25" customFormat="1">
      <c r="B38" s="72" t="s">
        <v>40</v>
      </c>
      <c r="C38" s="72"/>
      <c r="D38" s="72"/>
      <c r="E38" s="50">
        <f>E36-E37</f>
        <v>5389.643</v>
      </c>
    </row>
    <row r="39" spans="1:7" s="25" customFormat="1">
      <c r="B39" s="72" t="s">
        <v>43</v>
      </c>
      <c r="C39" s="72"/>
      <c r="D39" s="72"/>
      <c r="E39" s="25">
        <f>G39-F39</f>
        <v>2767.1144999999997</v>
      </c>
      <c r="F39" s="25">
        <f>QUARTILE(D10:R10,1)</f>
        <v>3453.8490000000002</v>
      </c>
      <c r="G39" s="25">
        <f>QUARTILE(D10:R10,3)</f>
        <v>6220.9634999999998</v>
      </c>
    </row>
    <row r="40" spans="1:7" s="25" customFormat="1">
      <c r="B40" s="25" t="s">
        <v>41</v>
      </c>
      <c r="E40" s="25">
        <f>VAR(D10:R10)</f>
        <v>3172352.7819918054</v>
      </c>
    </row>
    <row r="41" spans="1:7" s="25" customFormat="1">
      <c r="B41" s="72" t="s">
        <v>42</v>
      </c>
      <c r="C41" s="72"/>
      <c r="D41" s="72"/>
      <c r="E41" s="25">
        <f>STDEV(D10:R10)</f>
        <v>1781.1099859334363</v>
      </c>
    </row>
    <row r="42" spans="1:7" s="25" customFormat="1">
      <c r="B42" s="26" t="s">
        <v>44</v>
      </c>
    </row>
    <row r="43" spans="1:7" s="25" customFormat="1">
      <c r="B43" s="25" t="s">
        <v>201</v>
      </c>
    </row>
    <row r="44" spans="1:7" s="25" customFormat="1"/>
    <row r="45" spans="1:7" s="25" customFormat="1"/>
    <row r="46" spans="1:7" s="25" customFormat="1"/>
    <row r="47" spans="1:7" s="25" customFormat="1"/>
    <row r="48" spans="1:7" s="25" customFormat="1"/>
    <row r="49" spans="1:7" s="25" customFormat="1"/>
    <row r="50" spans="1:7" s="25" customFormat="1"/>
    <row r="51" spans="1:7" s="25" customFormat="1">
      <c r="A51" s="25" t="s">
        <v>68</v>
      </c>
    </row>
    <row r="52" spans="1:7" s="25" customFormat="1"/>
    <row r="53" spans="1:7" s="25" customFormat="1">
      <c r="B53" s="26" t="s">
        <v>45</v>
      </c>
    </row>
    <row r="54" spans="1:7" s="25" customFormat="1">
      <c r="B54" s="25" t="s">
        <v>203</v>
      </c>
    </row>
    <row r="55" spans="1:7" s="25" customFormat="1"/>
    <row r="56" spans="1:7" s="25" customFormat="1">
      <c r="B56" s="26" t="s">
        <v>62</v>
      </c>
    </row>
    <row r="57" spans="1:7" s="25" customFormat="1">
      <c r="A57" s="69" t="s">
        <v>202</v>
      </c>
      <c r="B57" s="69"/>
      <c r="C57" s="69"/>
      <c r="D57" s="69"/>
      <c r="E57" s="69"/>
      <c r="F57" s="69"/>
      <c r="G57" s="69"/>
    </row>
    <row r="58" spans="1:7" s="25" customFormat="1">
      <c r="A58" s="69"/>
      <c r="B58" s="69"/>
      <c r="C58" s="69"/>
      <c r="D58" s="69"/>
      <c r="E58" s="69"/>
      <c r="F58" s="69"/>
      <c r="G58" s="69"/>
    </row>
    <row r="59" spans="1:7" s="25" customFormat="1"/>
    <row r="60" spans="1:7" s="25" customFormat="1"/>
    <row r="61" spans="1:7" s="25" customFormat="1"/>
    <row r="62" spans="1:7" s="25" customFormat="1"/>
    <row r="63" spans="1:7" s="25" customFormat="1"/>
    <row r="64" spans="1:7" s="25" customFormat="1"/>
    <row r="65" s="25" customFormat="1"/>
    <row r="66" s="25" customFormat="1"/>
    <row r="67" s="25" customFormat="1"/>
    <row r="68" s="25" customFormat="1"/>
    <row r="69" s="25" customFormat="1"/>
    <row r="70" s="25" customFormat="1"/>
    <row r="71" s="25" customFormat="1"/>
    <row r="72" s="25" customFormat="1"/>
    <row r="73" s="25" customFormat="1"/>
    <row r="74" s="25" customFormat="1"/>
    <row r="75" s="25" customFormat="1"/>
    <row r="76" s="25" customFormat="1"/>
    <row r="77" s="25" customFormat="1"/>
    <row r="78" s="25" customFormat="1"/>
    <row r="79" s="25" customFormat="1"/>
    <row r="80" s="25" customFormat="1"/>
    <row r="81" s="25" customFormat="1"/>
    <row r="82" s="25" customFormat="1"/>
    <row r="83" s="25" customFormat="1"/>
    <row r="84" s="25" customFormat="1"/>
    <row r="85" s="25" customFormat="1"/>
    <row r="86" s="25" customFormat="1"/>
    <row r="87" s="25" customFormat="1"/>
    <row r="88" s="25" customFormat="1"/>
    <row r="89" s="25" customFormat="1"/>
    <row r="90" s="25" customFormat="1"/>
    <row r="91" s="25" customFormat="1"/>
    <row r="92" s="25" customFormat="1"/>
    <row r="93" s="25" customFormat="1"/>
    <row r="94" s="25" customFormat="1"/>
    <row r="95" s="25" customFormat="1"/>
    <row r="96" s="25" customFormat="1"/>
    <row r="97" s="25" customFormat="1"/>
    <row r="98" s="25" customFormat="1"/>
    <row r="99" s="25" customFormat="1"/>
    <row r="100" s="25" customFormat="1"/>
    <row r="101" s="25" customFormat="1"/>
    <row r="102" s="25" customFormat="1"/>
    <row r="103" s="25" customFormat="1"/>
    <row r="104" s="25" customFormat="1"/>
    <row r="105" s="25" customFormat="1"/>
    <row r="106" s="25" customFormat="1"/>
    <row r="107" s="25" customFormat="1"/>
    <row r="108" s="25" customFormat="1"/>
    <row r="109" s="25" customFormat="1"/>
    <row r="110" s="25" customFormat="1"/>
    <row r="111" s="25" customFormat="1"/>
    <row r="112" s="25" customFormat="1"/>
    <row r="113" s="25" customFormat="1"/>
    <row r="114" s="25" customFormat="1"/>
    <row r="115" s="25" customFormat="1"/>
    <row r="116" s="25" customFormat="1"/>
    <row r="117" s="25" customFormat="1"/>
    <row r="118" s="25" customFormat="1"/>
    <row r="119" s="25" customFormat="1"/>
    <row r="120" s="25" customFormat="1"/>
    <row r="121" s="25" customFormat="1"/>
    <row r="122" s="25" customFormat="1"/>
    <row r="123" s="25" customFormat="1"/>
    <row r="124" s="25" customFormat="1"/>
    <row r="125" s="25" customFormat="1"/>
    <row r="126" s="25" customFormat="1"/>
    <row r="127" s="25" customFormat="1"/>
    <row r="128" s="25" customFormat="1"/>
    <row r="129" s="25" customFormat="1"/>
    <row r="130" s="25" customFormat="1"/>
    <row r="131" s="25" customFormat="1"/>
    <row r="132" s="25" customFormat="1"/>
    <row r="133" s="25" customFormat="1"/>
    <row r="134" s="25" customFormat="1"/>
    <row r="135" s="25" customFormat="1"/>
    <row r="136" s="25" customFormat="1"/>
    <row r="137" s="25" customFormat="1"/>
    <row r="138" s="25" customFormat="1"/>
    <row r="139" s="25" customFormat="1"/>
    <row r="140" s="25" customFormat="1"/>
    <row r="141" s="25" customFormat="1"/>
    <row r="142" s="25" customFormat="1"/>
    <row r="143" s="25" customFormat="1"/>
    <row r="144" s="25" customFormat="1"/>
    <row r="145" s="25" customFormat="1"/>
    <row r="146" s="25" customFormat="1"/>
    <row r="147" s="25" customFormat="1"/>
    <row r="148" s="25" customFormat="1"/>
    <row r="149" s="25" customFormat="1"/>
    <row r="150" s="25" customFormat="1"/>
    <row r="151" s="25" customFormat="1"/>
    <row r="152" s="25" customFormat="1"/>
    <row r="153" s="25" customFormat="1"/>
    <row r="154" s="25" customFormat="1"/>
    <row r="155" s="25" customFormat="1"/>
    <row r="156" s="25" customFormat="1"/>
    <row r="157" s="25" customFormat="1"/>
    <row r="158" s="25" customFormat="1"/>
    <row r="159" s="25" customFormat="1"/>
    <row r="160" s="25" customFormat="1"/>
    <row r="161" s="25" customFormat="1"/>
    <row r="162" s="25" customFormat="1"/>
    <row r="163" s="25" customFormat="1"/>
    <row r="164" s="25" customFormat="1"/>
    <row r="165" s="25" customFormat="1"/>
    <row r="166" s="25" customFormat="1"/>
    <row r="167" s="25" customFormat="1"/>
    <row r="168" s="25" customFormat="1"/>
    <row r="169" s="25" customFormat="1"/>
    <row r="170" s="25" customFormat="1"/>
    <row r="171" s="25" customFormat="1"/>
    <row r="172" s="25" customFormat="1"/>
    <row r="173" s="25" customFormat="1"/>
    <row r="174" s="25" customFormat="1"/>
    <row r="175" s="25" customFormat="1"/>
    <row r="176" s="25" customFormat="1"/>
    <row r="177" s="25" customFormat="1"/>
    <row r="178" s="25" customFormat="1"/>
    <row r="179" s="25" customFormat="1"/>
    <row r="180" s="25" customFormat="1"/>
    <row r="181" s="25" customFormat="1"/>
    <row r="182" s="25" customFormat="1"/>
    <row r="183" s="25" customFormat="1"/>
    <row r="184" s="25" customFormat="1"/>
    <row r="185" s="25" customFormat="1"/>
    <row r="186" s="25" customFormat="1"/>
    <row r="187" s="25" customFormat="1"/>
    <row r="188" s="25" customFormat="1"/>
    <row r="189" s="25" customFormat="1"/>
    <row r="190" s="25" customFormat="1"/>
    <row r="191" s="25" customFormat="1"/>
    <row r="192" s="25" customFormat="1"/>
    <row r="193" s="25" customFormat="1"/>
    <row r="194" s="25" customFormat="1"/>
    <row r="195" s="25" customFormat="1"/>
    <row r="196" s="25" customFormat="1"/>
    <row r="197" s="25" customFormat="1"/>
    <row r="198" s="25" customFormat="1"/>
    <row r="199" s="25" customFormat="1"/>
    <row r="200" s="25" customFormat="1"/>
    <row r="201" s="25" customFormat="1"/>
    <row r="202" s="25" customFormat="1"/>
    <row r="203" s="25" customFormat="1"/>
    <row r="204" s="25" customFormat="1"/>
    <row r="205" s="25" customFormat="1"/>
    <row r="206" s="25" customFormat="1"/>
    <row r="207" s="25" customFormat="1"/>
    <row r="208" s="25" customFormat="1"/>
    <row r="209" s="25" customFormat="1"/>
    <row r="210" s="25" customFormat="1"/>
    <row r="211" s="25" customFormat="1"/>
    <row r="212" s="25" customFormat="1"/>
    <row r="213" s="25" customFormat="1"/>
    <row r="214" s="25" customFormat="1"/>
    <row r="215" s="25" customFormat="1"/>
    <row r="216" s="25" customFormat="1"/>
    <row r="217" s="25" customFormat="1"/>
    <row r="218" s="25" customFormat="1"/>
    <row r="219" s="25" customFormat="1"/>
    <row r="220" s="25" customFormat="1"/>
    <row r="221" s="25" customFormat="1"/>
    <row r="222" s="25" customFormat="1"/>
    <row r="223" s="25" customFormat="1"/>
    <row r="224" s="25" customFormat="1"/>
    <row r="225" s="25" customFormat="1"/>
    <row r="226" s="25" customFormat="1"/>
    <row r="227" s="25" customFormat="1"/>
    <row r="228" s="25" customFormat="1"/>
    <row r="229" s="25" customFormat="1"/>
    <row r="230" s="25" customFormat="1"/>
    <row r="231" s="25" customFormat="1"/>
    <row r="232" s="25" customFormat="1"/>
    <row r="233" s="25" customFormat="1"/>
    <row r="234" s="25" customFormat="1"/>
    <row r="235" s="25" customFormat="1"/>
    <row r="236" s="25" customFormat="1"/>
    <row r="237" s="25" customFormat="1"/>
    <row r="238" s="25" customFormat="1"/>
    <row r="239" s="25" customFormat="1"/>
    <row r="240" s="25" customFormat="1"/>
    <row r="241" s="25" customFormat="1"/>
    <row r="242" s="25" customFormat="1"/>
    <row r="243" s="25" customFormat="1"/>
    <row r="244" s="25" customFormat="1"/>
    <row r="245" s="25" customFormat="1"/>
    <row r="246" s="25" customFormat="1"/>
    <row r="247" s="25" customFormat="1"/>
    <row r="248" s="25" customFormat="1"/>
    <row r="249" s="25" customFormat="1"/>
    <row r="250" s="25" customFormat="1"/>
    <row r="251" s="25" customFormat="1"/>
    <row r="252" s="25" customFormat="1"/>
    <row r="253" s="25" customFormat="1"/>
    <row r="254" s="25" customFormat="1"/>
    <row r="255" s="25" customFormat="1"/>
    <row r="256" s="25" customFormat="1"/>
    <row r="257" s="25" customFormat="1"/>
    <row r="258" s="25" customFormat="1"/>
    <row r="259" s="25" customFormat="1"/>
    <row r="260" s="25" customFormat="1"/>
    <row r="261" s="25" customFormat="1"/>
    <row r="262" s="25" customFormat="1"/>
    <row r="263" s="25" customFormat="1"/>
    <row r="264" s="25" customFormat="1"/>
    <row r="265" s="25" customFormat="1"/>
    <row r="266" s="25" customFormat="1"/>
    <row r="267" s="25" customFormat="1"/>
    <row r="268" s="25" customFormat="1"/>
    <row r="269" s="25" customFormat="1"/>
    <row r="270" s="25" customFormat="1"/>
    <row r="271" s="25" customFormat="1"/>
    <row r="272" s="25" customFormat="1"/>
    <row r="273" s="25" customFormat="1"/>
    <row r="274" s="25" customFormat="1"/>
    <row r="275" s="25" customFormat="1"/>
    <row r="276" s="25" customFormat="1"/>
    <row r="277" s="25" customFormat="1"/>
    <row r="278" s="25" customFormat="1"/>
    <row r="279" s="25" customFormat="1"/>
    <row r="280" s="25" customFormat="1"/>
    <row r="281" s="25" customFormat="1"/>
    <row r="282" s="25" customFormat="1"/>
    <row r="283" s="25" customFormat="1"/>
    <row r="284" s="25" customFormat="1"/>
    <row r="285" s="25" customFormat="1"/>
    <row r="286" s="25" customFormat="1"/>
    <row r="287" s="25" customFormat="1"/>
    <row r="288" s="25" customFormat="1"/>
    <row r="289" s="25" customFormat="1"/>
    <row r="290" s="25" customFormat="1"/>
    <row r="291" s="25" customFormat="1"/>
    <row r="292" s="25" customFormat="1"/>
    <row r="293" s="25" customFormat="1"/>
    <row r="294" s="25" customFormat="1"/>
    <row r="295" s="25" customFormat="1"/>
    <row r="296" s="25" customFormat="1"/>
    <row r="297" s="25" customFormat="1"/>
    <row r="298" s="25" customFormat="1"/>
    <row r="299" s="25" customFormat="1"/>
    <row r="300" s="25" customFormat="1"/>
    <row r="301" s="25" customFormat="1"/>
    <row r="302" s="25" customFormat="1"/>
    <row r="303" s="25" customFormat="1"/>
    <row r="304" s="25" customFormat="1"/>
    <row r="305" s="25" customFormat="1"/>
    <row r="306" s="25" customFormat="1"/>
    <row r="307" s="25" customFormat="1"/>
    <row r="308" s="25" customFormat="1"/>
    <row r="309" s="25" customFormat="1"/>
    <row r="310" s="25" customFormat="1"/>
    <row r="311" s="25" customFormat="1"/>
    <row r="312" s="25" customFormat="1"/>
    <row r="313" s="25" customFormat="1"/>
    <row r="314" s="25" customFormat="1"/>
    <row r="315" s="25" customFormat="1"/>
    <row r="316" s="25" customFormat="1"/>
    <row r="317" s="25" customFormat="1"/>
    <row r="318" s="25" customFormat="1"/>
    <row r="319" s="25" customFormat="1"/>
    <row r="320" s="25" customFormat="1"/>
    <row r="321" s="25" customFormat="1"/>
    <row r="322" s="25" customFormat="1"/>
    <row r="323" s="25" customFormat="1"/>
    <row r="324" s="25" customFormat="1"/>
    <row r="325" s="25" customFormat="1"/>
    <row r="326" s="25" customFormat="1"/>
    <row r="327" s="25" customFormat="1"/>
    <row r="328" s="25" customFormat="1"/>
    <row r="329" s="25" customFormat="1"/>
    <row r="330" s="25" customFormat="1"/>
    <row r="331" s="25" customFormat="1"/>
    <row r="332" s="25" customFormat="1"/>
    <row r="333" s="25" customFormat="1"/>
    <row r="334" s="25" customFormat="1"/>
    <row r="335" s="25" customFormat="1"/>
    <row r="336" s="25" customFormat="1"/>
    <row r="337" s="25" customFormat="1"/>
    <row r="338" s="25" customFormat="1"/>
    <row r="339" s="25" customFormat="1"/>
    <row r="340" s="25" customFormat="1"/>
    <row r="341" s="25" customFormat="1"/>
    <row r="342" s="25" customFormat="1"/>
    <row r="343" s="25" customFormat="1"/>
    <row r="344" s="25" customFormat="1"/>
    <row r="345" s="25" customFormat="1"/>
    <row r="346" s="25" customFormat="1"/>
    <row r="347" s="25" customFormat="1"/>
    <row r="348" s="25" customFormat="1"/>
    <row r="349" s="25" customFormat="1"/>
    <row r="350" s="25" customFormat="1"/>
    <row r="351" s="25" customFormat="1"/>
    <row r="352" s="25" customFormat="1"/>
    <row r="353" s="25" customFormat="1"/>
    <row r="354" s="25" customFormat="1"/>
    <row r="355" s="25" customFormat="1"/>
    <row r="356" s="25" customFormat="1"/>
    <row r="357" s="25" customFormat="1"/>
    <row r="358" s="25" customFormat="1"/>
    <row r="359" s="25" customFormat="1"/>
    <row r="360" s="25" customFormat="1"/>
    <row r="361" s="25" customFormat="1"/>
    <row r="362" s="25" customFormat="1"/>
    <row r="363" s="25" customFormat="1"/>
    <row r="364" s="25" customFormat="1"/>
    <row r="365" s="25" customFormat="1"/>
    <row r="366" s="25" customFormat="1"/>
    <row r="367" s="25" customFormat="1"/>
    <row r="368" s="25" customFormat="1"/>
    <row r="369" s="25" customFormat="1"/>
    <row r="370" s="25" customFormat="1"/>
    <row r="371" s="25" customFormat="1"/>
    <row r="372" s="25" customFormat="1"/>
    <row r="373" s="25" customFormat="1"/>
    <row r="374" s="25" customFormat="1"/>
    <row r="375" s="25" customFormat="1"/>
    <row r="376" s="25" customFormat="1"/>
    <row r="377" s="25" customFormat="1"/>
    <row r="378" s="25" customFormat="1"/>
    <row r="379" s="25" customFormat="1"/>
    <row r="380" s="25" customFormat="1"/>
    <row r="381" s="25" customFormat="1"/>
    <row r="382" s="25" customFormat="1"/>
    <row r="383" s="25" customFormat="1"/>
    <row r="384" s="25" customFormat="1"/>
    <row r="385" s="25" customFormat="1"/>
    <row r="386" s="25" customFormat="1"/>
    <row r="387" s="25" customFormat="1"/>
    <row r="388" s="25" customFormat="1"/>
    <row r="389" s="25" customFormat="1"/>
    <row r="390" s="25" customFormat="1"/>
    <row r="391" s="25" customFormat="1"/>
    <row r="392" s="25" customFormat="1"/>
    <row r="393" s="25" customFormat="1"/>
    <row r="394" s="25" customFormat="1"/>
    <row r="395" s="25" customFormat="1"/>
    <row r="396" s="25" customFormat="1"/>
    <row r="397" s="25" customFormat="1"/>
    <row r="398" s="25" customFormat="1"/>
    <row r="399" s="25" customFormat="1"/>
    <row r="400" s="25" customFormat="1"/>
    <row r="401" s="25" customFormat="1"/>
    <row r="402" s="25" customFormat="1"/>
    <row r="403" s="25" customFormat="1"/>
    <row r="404" s="25" customFormat="1"/>
    <row r="405" s="25" customFormat="1"/>
    <row r="406" s="25" customFormat="1"/>
    <row r="407" s="25" customFormat="1"/>
    <row r="408" s="25" customFormat="1"/>
    <row r="409" s="25" customFormat="1"/>
    <row r="410" s="25" customFormat="1"/>
    <row r="411" s="25" customFormat="1"/>
    <row r="412" s="25" customFormat="1"/>
    <row r="413" s="25" customFormat="1"/>
    <row r="414" s="25" customFormat="1"/>
    <row r="415" s="25" customFormat="1"/>
    <row r="416" s="25" customFormat="1"/>
    <row r="417" s="25" customFormat="1"/>
    <row r="418" s="25" customFormat="1"/>
    <row r="419" s="25" customFormat="1"/>
    <row r="420" s="25" customFormat="1"/>
    <row r="421" s="25" customFormat="1"/>
    <row r="422" s="25" customFormat="1"/>
    <row r="423" s="25" customFormat="1"/>
    <row r="424" s="25" customFormat="1"/>
    <row r="425" s="25" customFormat="1"/>
    <row r="426" s="25" customFormat="1"/>
    <row r="427" s="25" customFormat="1"/>
    <row r="428" s="25" customFormat="1"/>
    <row r="429" s="25" customFormat="1"/>
    <row r="430" s="25" customFormat="1"/>
    <row r="431" s="25" customFormat="1"/>
    <row r="432" s="25" customFormat="1"/>
    <row r="433" s="25" customFormat="1"/>
    <row r="434" s="25" customFormat="1"/>
    <row r="435" s="25" customFormat="1"/>
    <row r="436" s="25" customFormat="1"/>
    <row r="437" s="25" customFormat="1"/>
    <row r="438" s="25" customFormat="1"/>
    <row r="439" s="25" customFormat="1"/>
    <row r="440" s="25" customFormat="1"/>
    <row r="441" s="25" customFormat="1"/>
    <row r="442" s="25" customFormat="1"/>
    <row r="443" s="25" customFormat="1"/>
    <row r="444" s="25" customFormat="1"/>
    <row r="445" s="25" customFormat="1"/>
    <row r="446" s="25" customFormat="1"/>
    <row r="447" s="25" customFormat="1"/>
    <row r="448" s="25" customFormat="1"/>
    <row r="449" s="25" customFormat="1"/>
    <row r="450" s="25" customFormat="1"/>
    <row r="451" s="25" customFormat="1"/>
    <row r="452" s="25" customFormat="1"/>
    <row r="453" s="25" customFormat="1"/>
    <row r="454" s="25" customFormat="1"/>
    <row r="455" s="25" customFormat="1"/>
    <row r="456" s="25" customFormat="1"/>
    <row r="457" s="25" customFormat="1"/>
    <row r="458" s="25" customFormat="1"/>
    <row r="459" s="25" customFormat="1"/>
    <row r="460" s="25" customFormat="1"/>
    <row r="461" s="25" customFormat="1"/>
    <row r="462" s="25" customFormat="1"/>
    <row r="463" s="25" customFormat="1"/>
    <row r="464" s="25" customFormat="1"/>
    <row r="465" s="25" customFormat="1"/>
    <row r="466" s="25" customFormat="1"/>
    <row r="467" s="25" customFormat="1"/>
    <row r="468" s="25" customFormat="1"/>
    <row r="469" s="25" customFormat="1"/>
    <row r="470" s="25" customFormat="1"/>
    <row r="471" s="25" customFormat="1"/>
    <row r="472" s="25" customFormat="1"/>
    <row r="473" s="25" customFormat="1"/>
    <row r="474" s="25" customFormat="1"/>
    <row r="475" s="25" customFormat="1"/>
    <row r="476" s="25" customFormat="1"/>
    <row r="477" s="25" customFormat="1"/>
    <row r="478" s="25" customFormat="1"/>
    <row r="479" s="25" customFormat="1"/>
    <row r="480" s="25" customFormat="1"/>
    <row r="481" s="25" customFormat="1"/>
    <row r="482" s="25" customFormat="1"/>
    <row r="483" s="25" customFormat="1"/>
    <row r="484" s="25" customFormat="1"/>
    <row r="485" s="25" customFormat="1"/>
    <row r="486" s="25" customFormat="1"/>
    <row r="487" s="25" customFormat="1"/>
    <row r="488" s="25" customFormat="1"/>
    <row r="489" s="25" customFormat="1"/>
    <row r="490" s="25" customFormat="1"/>
    <row r="491" s="25" customFormat="1"/>
    <row r="492" s="25" customFormat="1"/>
    <row r="493" s="25" customFormat="1"/>
    <row r="494" s="25" customFormat="1"/>
    <row r="495" s="25" customFormat="1"/>
    <row r="496" s="25" customFormat="1"/>
    <row r="497" s="25" customFormat="1"/>
    <row r="498" s="25" customFormat="1"/>
    <row r="499" s="25" customFormat="1"/>
    <row r="500" s="25" customFormat="1"/>
    <row r="501" s="25" customFormat="1"/>
    <row r="502" s="25" customFormat="1"/>
    <row r="503" s="25" customFormat="1"/>
    <row r="504" s="25" customFormat="1"/>
    <row r="505" s="25" customFormat="1"/>
    <row r="506" s="25" customFormat="1"/>
    <row r="507" s="25" customFormat="1"/>
    <row r="508" s="25" customFormat="1"/>
    <row r="509" s="25" customFormat="1"/>
    <row r="510" s="25" customFormat="1"/>
    <row r="511" s="25" customFormat="1"/>
    <row r="512" s="25" customFormat="1"/>
    <row r="513" s="25" customFormat="1"/>
    <row r="514" s="25" customFormat="1"/>
    <row r="515" s="25" customFormat="1"/>
    <row r="516" s="25" customFormat="1"/>
    <row r="517" s="25" customFormat="1"/>
    <row r="518" s="25" customFormat="1"/>
    <row r="519" s="25" customFormat="1"/>
    <row r="520" s="25" customFormat="1"/>
    <row r="521" s="25" customFormat="1"/>
    <row r="522" s="25" customFormat="1"/>
    <row r="523" s="25" customFormat="1"/>
    <row r="524" s="25" customFormat="1"/>
    <row r="525" s="25" customFormat="1"/>
    <row r="526" s="25" customFormat="1"/>
    <row r="527" s="25" customFormat="1"/>
    <row r="528" s="25" customFormat="1"/>
    <row r="529" s="25" customFormat="1"/>
    <row r="530" s="25" customFormat="1"/>
    <row r="531" s="25" customFormat="1"/>
    <row r="532" s="25" customFormat="1"/>
    <row r="533" s="25" customFormat="1"/>
    <row r="534" s="25" customFormat="1"/>
    <row r="535" s="25" customFormat="1"/>
    <row r="536" s="25" customFormat="1"/>
    <row r="537" s="25" customFormat="1"/>
    <row r="538" s="25" customFormat="1"/>
    <row r="539" s="25" customFormat="1"/>
    <row r="540" s="25" customFormat="1"/>
    <row r="541" s="25" customFormat="1"/>
    <row r="542" s="25" customFormat="1"/>
    <row r="543" s="25" customFormat="1"/>
    <row r="544" s="25" customFormat="1"/>
    <row r="545" s="25" customFormat="1"/>
    <row r="546" s="25" customFormat="1"/>
    <row r="547" s="25" customFormat="1"/>
    <row r="548" s="25" customFormat="1"/>
    <row r="549" s="25" customFormat="1"/>
    <row r="550" s="25" customFormat="1"/>
    <row r="551" s="25" customFormat="1"/>
    <row r="552" s="25" customFormat="1"/>
    <row r="553" s="25" customFormat="1"/>
    <row r="554" s="25" customFormat="1"/>
    <row r="555" s="25" customFormat="1"/>
    <row r="556" s="25" customFormat="1"/>
    <row r="557" s="25" customFormat="1"/>
    <row r="558" s="25" customFormat="1"/>
    <row r="559" s="25" customFormat="1"/>
    <row r="560" s="25" customFormat="1"/>
    <row r="561" s="25" customFormat="1"/>
    <row r="562" s="25" customFormat="1"/>
    <row r="563" s="25" customFormat="1"/>
    <row r="564" s="25" customFormat="1"/>
    <row r="565" s="25" customFormat="1"/>
    <row r="566" s="25" customFormat="1"/>
    <row r="567" s="25" customFormat="1"/>
    <row r="568" s="25" customFormat="1"/>
    <row r="569" s="25" customFormat="1"/>
    <row r="570" s="25" customFormat="1"/>
    <row r="571" s="25" customFormat="1"/>
    <row r="572" s="25" customFormat="1"/>
    <row r="573" s="25" customFormat="1"/>
    <row r="574" s="25" customFormat="1"/>
    <row r="575" s="25" customFormat="1"/>
    <row r="576" s="25" customFormat="1"/>
    <row r="577" s="25" customFormat="1"/>
    <row r="578" s="25" customFormat="1"/>
    <row r="579" s="25" customFormat="1"/>
    <row r="580" s="25" customFormat="1"/>
    <row r="581" s="25" customFormat="1"/>
    <row r="582" s="25" customFormat="1"/>
    <row r="583" s="25" customFormat="1"/>
    <row r="584" s="25" customFormat="1"/>
    <row r="585" s="25" customFormat="1"/>
    <row r="586" s="25" customFormat="1"/>
    <row r="587" s="25" customFormat="1"/>
    <row r="588" s="25" customFormat="1"/>
    <row r="589" s="25" customFormat="1"/>
    <row r="590" s="25" customFormat="1"/>
    <row r="591" s="25" customFormat="1"/>
    <row r="592" s="25" customFormat="1"/>
    <row r="593" s="25" customFormat="1"/>
    <row r="594" s="25" customFormat="1"/>
    <row r="595" s="25" customFormat="1"/>
    <row r="596" s="25" customFormat="1"/>
    <row r="597" s="25" customFormat="1"/>
    <row r="598" s="25" customFormat="1"/>
    <row r="599" s="25" customFormat="1"/>
    <row r="600" s="25" customFormat="1"/>
    <row r="601" s="25" customFormat="1"/>
    <row r="602" s="25" customFormat="1"/>
    <row r="603" s="25" customFormat="1"/>
    <row r="604" s="25" customFormat="1"/>
    <row r="605" s="25" customFormat="1"/>
    <row r="606" s="25" customFormat="1"/>
    <row r="607" s="25" customFormat="1"/>
    <row r="608" s="25" customFormat="1"/>
    <row r="609" s="25" customFormat="1"/>
    <row r="610" s="25" customFormat="1"/>
    <row r="611" s="25" customFormat="1"/>
    <row r="612" s="25" customFormat="1"/>
    <row r="613" s="25" customFormat="1"/>
    <row r="614" s="25" customFormat="1"/>
    <row r="615" s="25" customFormat="1"/>
    <row r="616" s="25" customFormat="1"/>
    <row r="617" s="25" customFormat="1"/>
    <row r="618" s="25" customFormat="1"/>
    <row r="619" s="25" customFormat="1"/>
    <row r="620" s="25" customFormat="1"/>
    <row r="621" s="25" customFormat="1"/>
    <row r="622" s="25" customFormat="1"/>
    <row r="623" s="25" customFormat="1"/>
    <row r="624" s="25" customFormat="1"/>
    <row r="625" s="25" customFormat="1"/>
    <row r="626" s="25" customFormat="1"/>
    <row r="627" s="25" customFormat="1"/>
    <row r="628" s="25" customFormat="1"/>
    <row r="629" s="25" customFormat="1"/>
    <row r="630" s="25" customFormat="1"/>
    <row r="631" s="25" customFormat="1"/>
    <row r="632" s="25" customFormat="1"/>
    <row r="633" s="25" customFormat="1"/>
    <row r="634" s="25" customFormat="1"/>
    <row r="635" s="25" customFormat="1"/>
    <row r="636" s="25" customFormat="1"/>
    <row r="637" s="25" customFormat="1"/>
    <row r="638" s="25" customFormat="1"/>
    <row r="639" s="25" customFormat="1"/>
    <row r="640" s="25" customFormat="1"/>
    <row r="641" s="25" customFormat="1"/>
    <row r="642" s="25" customFormat="1"/>
    <row r="643" s="25" customFormat="1"/>
    <row r="644" s="25" customFormat="1"/>
    <row r="645" s="25" customFormat="1"/>
    <row r="646" s="25" customFormat="1"/>
    <row r="647" s="25" customFormat="1"/>
    <row r="648" s="25" customFormat="1"/>
    <row r="649" s="25" customFormat="1"/>
    <row r="650" s="25" customFormat="1"/>
    <row r="651" s="25" customFormat="1"/>
    <row r="652" s="25" customFormat="1"/>
    <row r="653" s="25" customFormat="1"/>
    <row r="654" s="25" customFormat="1"/>
    <row r="655" s="25" customFormat="1"/>
    <row r="656" s="25" customFormat="1"/>
    <row r="657" s="25" customFormat="1"/>
    <row r="658" s="25" customFormat="1"/>
    <row r="659" s="25" customFormat="1"/>
    <row r="660" s="25" customFormat="1"/>
    <row r="661" s="25" customFormat="1"/>
    <row r="662" s="25" customFormat="1"/>
    <row r="663" s="25" customFormat="1"/>
    <row r="664" s="25" customFormat="1"/>
    <row r="665" s="25" customFormat="1"/>
    <row r="666" s="25" customFormat="1"/>
    <row r="667" s="25" customFormat="1"/>
    <row r="668" s="25" customFormat="1"/>
    <row r="669" s="25" customFormat="1"/>
    <row r="670" s="25" customFormat="1"/>
    <row r="671" s="25" customFormat="1"/>
    <row r="672" s="25" customFormat="1"/>
    <row r="673" s="25" customFormat="1"/>
    <row r="674" s="25" customFormat="1"/>
    <row r="675" s="25" customFormat="1"/>
    <row r="676" s="25" customFormat="1"/>
    <row r="677" s="25" customFormat="1"/>
    <row r="678" s="25" customFormat="1"/>
    <row r="679" s="25" customFormat="1"/>
    <row r="680" s="25" customFormat="1"/>
    <row r="681" s="25" customFormat="1"/>
    <row r="682" s="25" customFormat="1"/>
    <row r="683" s="25" customFormat="1"/>
    <row r="684" s="25" customFormat="1"/>
    <row r="685" s="25" customFormat="1"/>
    <row r="686" s="25" customFormat="1"/>
    <row r="687" s="25" customFormat="1"/>
    <row r="688" s="25" customFormat="1"/>
    <row r="689" s="25" customFormat="1"/>
    <row r="690" s="25" customFormat="1"/>
    <row r="691" s="25" customFormat="1"/>
    <row r="692" s="25" customFormat="1"/>
    <row r="693" s="25" customFormat="1"/>
    <row r="694" s="25" customFormat="1"/>
    <row r="695" s="25" customFormat="1"/>
    <row r="696" s="25" customFormat="1"/>
    <row r="697" s="25" customFormat="1"/>
    <row r="698" s="25" customFormat="1"/>
    <row r="699" s="25" customFormat="1"/>
    <row r="700" s="25" customFormat="1"/>
    <row r="701" s="25" customFormat="1"/>
    <row r="702" s="25" customFormat="1"/>
    <row r="703" s="25" customFormat="1"/>
    <row r="704" s="25" customFormat="1"/>
    <row r="705" s="25" customFormat="1"/>
    <row r="706" s="25" customFormat="1"/>
    <row r="707" s="25" customFormat="1"/>
    <row r="708" s="25" customFormat="1"/>
    <row r="709" s="25" customFormat="1"/>
    <row r="710" s="25" customFormat="1"/>
    <row r="711" s="25" customFormat="1"/>
    <row r="712" s="25" customFormat="1"/>
    <row r="713" s="25" customFormat="1"/>
    <row r="714" s="25" customFormat="1"/>
    <row r="715" s="25" customFormat="1"/>
    <row r="716" s="25" customFormat="1"/>
    <row r="717" s="25" customFormat="1"/>
    <row r="718" s="25" customFormat="1"/>
    <row r="719" s="25" customFormat="1"/>
    <row r="720" s="25" customFormat="1"/>
    <row r="721" s="25" customFormat="1"/>
    <row r="722" s="25" customFormat="1"/>
    <row r="723" s="25" customFormat="1"/>
    <row r="724" s="25" customFormat="1"/>
    <row r="725" s="25" customFormat="1"/>
    <row r="726" s="25" customFormat="1"/>
    <row r="727" s="25" customFormat="1"/>
    <row r="728" s="25" customFormat="1"/>
    <row r="729" s="25" customFormat="1"/>
    <row r="730" s="25" customFormat="1"/>
    <row r="731" s="25" customFormat="1"/>
    <row r="732" s="25" customFormat="1"/>
    <row r="733" s="25" customFormat="1"/>
    <row r="734" s="25" customFormat="1"/>
    <row r="735" s="25" customFormat="1"/>
    <row r="736" s="25" customFormat="1"/>
    <row r="737" s="25" customFormat="1"/>
    <row r="738" s="25" customFormat="1"/>
    <row r="739" s="25" customFormat="1"/>
    <row r="740" s="25" customFormat="1"/>
    <row r="741" s="25" customFormat="1"/>
    <row r="742" s="25" customFormat="1"/>
    <row r="743" s="25" customFormat="1"/>
    <row r="744" s="25" customFormat="1"/>
    <row r="745" s="25" customFormat="1"/>
    <row r="746" s="25" customFormat="1"/>
    <row r="747" s="25" customFormat="1"/>
    <row r="748" s="25" customFormat="1"/>
    <row r="749" s="25" customFormat="1"/>
    <row r="750" s="25" customFormat="1"/>
    <row r="751" s="25" customFormat="1"/>
    <row r="752" s="25" customFormat="1"/>
    <row r="753" s="25" customFormat="1"/>
    <row r="754" s="25" customFormat="1"/>
    <row r="755" s="25" customFormat="1"/>
    <row r="756" s="25" customFormat="1"/>
    <row r="757" s="25" customFormat="1"/>
    <row r="758" s="25" customFormat="1"/>
    <row r="759" s="25" customFormat="1"/>
    <row r="760" s="25" customFormat="1"/>
    <row r="761" s="25" customFormat="1"/>
    <row r="762" s="25" customFormat="1"/>
    <row r="763" s="25" customFormat="1"/>
    <row r="764" s="25" customFormat="1"/>
    <row r="765" s="25" customFormat="1"/>
    <row r="766" s="25" customFormat="1"/>
    <row r="767" s="25" customFormat="1"/>
    <row r="768" s="25" customFormat="1"/>
    <row r="769" s="25" customFormat="1"/>
    <row r="770" s="25" customFormat="1"/>
    <row r="771" s="25" customFormat="1"/>
    <row r="772" s="25" customFormat="1"/>
    <row r="773" s="25" customFormat="1"/>
    <row r="774" s="25" customFormat="1"/>
    <row r="775" s="25" customFormat="1"/>
    <row r="776" s="25" customFormat="1"/>
    <row r="777" s="25" customFormat="1"/>
    <row r="778" s="25" customFormat="1"/>
    <row r="779" s="25" customFormat="1"/>
    <row r="780" s="25" customFormat="1"/>
    <row r="781" s="25" customFormat="1"/>
    <row r="782" s="25" customFormat="1"/>
    <row r="783" s="25" customFormat="1"/>
    <row r="784" s="25" customFormat="1"/>
    <row r="785" s="25" customFormat="1"/>
    <row r="786" s="25" customFormat="1"/>
    <row r="787" s="25" customFormat="1"/>
    <row r="788" s="25" customFormat="1"/>
    <row r="789" s="25" customFormat="1"/>
    <row r="790" s="25" customFormat="1"/>
    <row r="791" s="25" customFormat="1"/>
    <row r="792" s="25" customFormat="1"/>
    <row r="793" s="25" customFormat="1"/>
    <row r="794" s="25" customFormat="1"/>
    <row r="795" s="25" customFormat="1"/>
    <row r="796" s="25" customFormat="1"/>
    <row r="797" s="25" customFormat="1"/>
    <row r="798" s="25" customFormat="1"/>
    <row r="799" s="25" customFormat="1"/>
    <row r="800" s="25" customFormat="1"/>
    <row r="801" s="25" customFormat="1"/>
    <row r="802" s="25" customFormat="1"/>
    <row r="803" s="25" customFormat="1"/>
    <row r="804" s="25" customFormat="1"/>
    <row r="805" s="25" customFormat="1"/>
    <row r="806" s="25" customFormat="1"/>
    <row r="807" s="25" customFormat="1"/>
    <row r="808" s="25" customFormat="1"/>
    <row r="809" s="25" customFormat="1"/>
    <row r="810" s="25" customFormat="1"/>
    <row r="811" s="25" customFormat="1"/>
    <row r="812" s="25" customFormat="1"/>
    <row r="813" s="25" customFormat="1"/>
    <row r="814" s="25" customFormat="1"/>
    <row r="815" s="25" customFormat="1"/>
    <row r="816" s="25" customFormat="1"/>
    <row r="817" s="25" customFormat="1"/>
    <row r="818" s="25" customFormat="1"/>
    <row r="819" s="25" customFormat="1"/>
    <row r="820" s="25" customFormat="1"/>
    <row r="821" s="25" customFormat="1"/>
    <row r="822" s="25" customFormat="1"/>
    <row r="823" s="25" customFormat="1"/>
    <row r="824" s="25" customFormat="1"/>
    <row r="825" s="25" customFormat="1"/>
    <row r="826" s="25" customFormat="1"/>
    <row r="827" s="25" customFormat="1"/>
    <row r="828" s="25" customFormat="1"/>
    <row r="829" s="25" customFormat="1"/>
    <row r="830" s="25" customFormat="1"/>
    <row r="831" s="25" customFormat="1"/>
    <row r="832" s="25" customFormat="1"/>
    <row r="833" s="25" customFormat="1"/>
    <row r="834" s="25" customFormat="1"/>
    <row r="835" s="25" customFormat="1"/>
    <row r="836" s="25" customFormat="1"/>
    <row r="837" s="25" customFormat="1"/>
    <row r="838" s="25" customFormat="1"/>
    <row r="839" s="25" customFormat="1"/>
    <row r="840" s="25" customFormat="1"/>
    <row r="841" s="25" customFormat="1"/>
    <row r="842" s="25" customFormat="1"/>
    <row r="843" s="25" customFormat="1"/>
    <row r="844" s="25" customFormat="1"/>
    <row r="845" s="25" customFormat="1"/>
    <row r="846" s="25" customFormat="1"/>
    <row r="847" s="25" customFormat="1"/>
    <row r="848" s="25" customFormat="1"/>
    <row r="849" s="25" customFormat="1"/>
    <row r="850" s="25" customFormat="1"/>
    <row r="851" s="25" customFormat="1"/>
    <row r="852" s="25" customFormat="1"/>
    <row r="853" s="25" customFormat="1"/>
    <row r="854" s="25" customFormat="1"/>
    <row r="855" s="25" customFormat="1"/>
    <row r="856" s="25" customFormat="1"/>
    <row r="857" s="25" customFormat="1"/>
    <row r="858" s="25" customFormat="1"/>
    <row r="859" s="25" customFormat="1"/>
    <row r="860" s="25" customFormat="1"/>
    <row r="861" s="25" customFormat="1"/>
    <row r="862" s="25" customFormat="1"/>
    <row r="863" s="25" customFormat="1"/>
    <row r="864" s="25" customFormat="1"/>
    <row r="865" s="25" customFormat="1"/>
    <row r="866" s="25" customFormat="1"/>
    <row r="867" s="25" customFormat="1"/>
    <row r="868" s="25" customFormat="1"/>
    <row r="869" s="25" customFormat="1"/>
    <row r="870" s="25" customFormat="1"/>
    <row r="871" s="25" customFormat="1"/>
  </sheetData>
  <sortState xmlns:xlrd2="http://schemas.microsoft.com/office/spreadsheetml/2017/richdata2" ref="A3:R17">
    <sortCondition ref="A3:A17"/>
  </sortState>
  <mergeCells count="15">
    <mergeCell ref="A57:G58"/>
    <mergeCell ref="D1:R1"/>
    <mergeCell ref="D30:E30"/>
    <mergeCell ref="D31:E31"/>
    <mergeCell ref="F30:G30"/>
    <mergeCell ref="F31:G31"/>
    <mergeCell ref="H30:I30"/>
    <mergeCell ref="H31:I31"/>
    <mergeCell ref="B41:D41"/>
    <mergeCell ref="B39:D39"/>
    <mergeCell ref="B34:D34"/>
    <mergeCell ref="B35:D35"/>
    <mergeCell ref="B36:D36"/>
    <mergeCell ref="B37:D37"/>
    <mergeCell ref="B38:D3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9"/>
  <sheetViews>
    <sheetView tabSelected="1" workbookViewId="0">
      <selection activeCell="C17" sqref="C17:I19"/>
    </sheetView>
  </sheetViews>
  <sheetFormatPr defaultRowHeight="14.4"/>
  <sheetData>
    <row r="1" spans="1:10">
      <c r="A1" t="s">
        <v>63</v>
      </c>
    </row>
    <row r="2" spans="1:10" s="28" customFormat="1">
      <c r="B2" s="45" t="s">
        <v>65</v>
      </c>
    </row>
    <row r="3" spans="1:10" s="22" customFormat="1"/>
    <row r="4" spans="1:10" s="22" customFormat="1">
      <c r="C4" s="76" t="s">
        <v>226</v>
      </c>
      <c r="D4" s="77"/>
      <c r="E4" s="77"/>
      <c r="F4" s="78"/>
      <c r="G4" s="76" t="s">
        <v>227</v>
      </c>
      <c r="H4" s="77"/>
      <c r="I4" s="77"/>
      <c r="J4" s="78"/>
    </row>
    <row r="5" spans="1:10" s="22" customFormat="1">
      <c r="C5" s="73" t="str">
        <f>LARGE(Data2!R3:R17,1)&amp;", "&amp;LARGE(Data2!R3:R17,2)&amp;", "&amp;LARGE(Data2!R3:R17,3)</f>
        <v>13042.1886, 12383.7882, 8974.6776</v>
      </c>
      <c r="D5" s="74"/>
      <c r="E5" s="74"/>
      <c r="F5" s="74"/>
      <c r="G5" s="73" t="str">
        <f>SMALL(Data2!R3:R17,1)&amp;", "&amp;SMALL(Data2!R3:R17,2)&amp;", "&amp;SMALL(Data2!R3:R17,3)</f>
        <v>200.676103749721, 524.2533, 1299.1292</v>
      </c>
      <c r="H5" s="74"/>
      <c r="I5" s="74"/>
      <c r="J5" s="74"/>
    </row>
    <row r="6" spans="1:10" s="22" customFormat="1"/>
    <row r="7" spans="1:10" s="22" customFormat="1"/>
    <row r="8" spans="1:10" s="22" customFormat="1"/>
    <row r="9" spans="1:10" s="22" customFormat="1"/>
    <row r="10" spans="1:10" s="22" customFormat="1"/>
    <row r="11" spans="1:10" s="22" customFormat="1"/>
    <row r="12" spans="1:10" s="22" customFormat="1">
      <c r="A12" t="s">
        <v>64</v>
      </c>
    </row>
    <row r="13" spans="1:10" s="22" customFormat="1">
      <c r="A13" s="45" t="s">
        <v>65</v>
      </c>
    </row>
    <row r="14" spans="1:10" s="22" customFormat="1">
      <c r="A14" t="s">
        <v>55</v>
      </c>
    </row>
    <row r="15" spans="1:10" s="22" customFormat="1">
      <c r="A15"/>
      <c r="C15" s="76" t="s">
        <v>229</v>
      </c>
      <c r="D15" s="77"/>
      <c r="E15" s="77"/>
      <c r="F15" s="77"/>
      <c r="G15" s="77"/>
      <c r="H15" s="77"/>
      <c r="I15" s="78"/>
    </row>
    <row r="16" spans="1:10" s="22" customFormat="1">
      <c r="A16"/>
      <c r="C16" s="75" t="s">
        <v>31</v>
      </c>
      <c r="D16" s="75"/>
      <c r="E16" s="75" t="s">
        <v>228</v>
      </c>
      <c r="F16" s="75"/>
      <c r="G16" s="75"/>
      <c r="H16" s="75" t="s">
        <v>230</v>
      </c>
      <c r="I16" s="75"/>
    </row>
    <row r="17" spans="1:9">
      <c r="C17" s="75" t="s">
        <v>32</v>
      </c>
      <c r="D17" s="75"/>
      <c r="E17" s="75">
        <f>SUM(Data2!R7,Data2!R8,Data2!R11,Data2!R12)</f>
        <v>10939.12330874972</v>
      </c>
      <c r="F17" s="75"/>
      <c r="G17" s="75"/>
      <c r="H17" s="81">
        <v>0.21428571428571427</v>
      </c>
      <c r="I17" s="81"/>
    </row>
    <row r="18" spans="1:9" s="22" customFormat="1">
      <c r="C18" s="75" t="s">
        <v>33</v>
      </c>
      <c r="D18" s="75"/>
      <c r="E18" s="75">
        <f>SUM(Data2!R4,Data2!R5,Data2!R6,Data2!R9,Data2!R13,Data2!R14,Data2!R15,Data2!R16,Data2!R17)</f>
        <v>49939.170981999996</v>
      </c>
      <c r="F18" s="75"/>
      <c r="G18" s="75"/>
      <c r="H18" s="80">
        <v>0.64285714285714302</v>
      </c>
      <c r="I18" s="80"/>
    </row>
    <row r="19" spans="1:9" s="22" customFormat="1">
      <c r="C19" s="79" t="s">
        <v>34</v>
      </c>
      <c r="D19" s="79"/>
      <c r="E19" s="79">
        <f>SUM(Data2!R3,Data2!R10)</f>
        <v>13608.550999999999</v>
      </c>
      <c r="F19" s="79"/>
      <c r="G19" s="79"/>
      <c r="H19" s="80">
        <v>0.14285714285714285</v>
      </c>
      <c r="I19" s="80"/>
    </row>
    <row r="20" spans="1:9" s="22" customFormat="1"/>
    <row r="21" spans="1:9" s="22" customFormat="1"/>
    <row r="22" spans="1:9" s="22" customFormat="1"/>
    <row r="23" spans="1:9" s="22" customFormat="1">
      <c r="B23" s="27" t="s">
        <v>56</v>
      </c>
    </row>
    <row r="24" spans="1:9" s="22" customFormat="1">
      <c r="B24"/>
    </row>
    <row r="25" spans="1:9" s="22" customFormat="1">
      <c r="B25" s="27"/>
    </row>
    <row r="26" spans="1:9" s="22" customFormat="1">
      <c r="B26" s="27" t="s">
        <v>66</v>
      </c>
    </row>
    <row r="27" spans="1:9" s="22" customFormat="1">
      <c r="B27" s="27" t="s">
        <v>200</v>
      </c>
    </row>
    <row r="28" spans="1:9" s="22" customFormat="1">
      <c r="B28" s="68" t="s">
        <v>231</v>
      </c>
      <c r="C28" s="68"/>
      <c r="D28" s="45">
        <f>68000000/9</f>
        <v>7555555.555555556</v>
      </c>
    </row>
    <row r="29" spans="1:9" s="22" customFormat="1"/>
    <row r="30" spans="1:9" s="22" customFormat="1"/>
    <row r="31" spans="1:9" s="22" customFormat="1">
      <c r="A31" t="s">
        <v>67</v>
      </c>
    </row>
    <row r="32" spans="1:9" s="22" customFormat="1"/>
    <row r="33" spans="2:2" s="22" customFormat="1"/>
    <row r="34" spans="2:2" s="22" customFormat="1"/>
    <row r="35" spans="2:2" s="22" customFormat="1"/>
    <row r="36" spans="2:2" s="22" customFormat="1"/>
    <row r="37" spans="2:2" s="22" customFormat="1"/>
    <row r="38" spans="2:2" s="22" customFormat="1"/>
    <row r="39" spans="2:2" s="22" customFormat="1"/>
    <row r="40" spans="2:2" s="22" customFormat="1"/>
    <row r="48" spans="2:2">
      <c r="B48" s="27" t="s">
        <v>57</v>
      </c>
    </row>
    <row r="49" spans="2:2">
      <c r="B49" t="s">
        <v>232</v>
      </c>
    </row>
  </sheetData>
  <mergeCells count="16">
    <mergeCell ref="H18:I18"/>
    <mergeCell ref="H19:I19"/>
    <mergeCell ref="C15:I15"/>
    <mergeCell ref="B28:C28"/>
    <mergeCell ref="C18:D18"/>
    <mergeCell ref="C19:D19"/>
    <mergeCell ref="E16:G16"/>
    <mergeCell ref="E17:G17"/>
    <mergeCell ref="E18:G18"/>
    <mergeCell ref="E19:G19"/>
    <mergeCell ref="C4:F4"/>
    <mergeCell ref="G4:J4"/>
    <mergeCell ref="C16:D16"/>
    <mergeCell ref="C17:D17"/>
    <mergeCell ref="H16:I16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Data1</vt:lpstr>
      <vt:lpstr>Data2</vt:lpstr>
      <vt:lpstr>2013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Shrensker, Jennifer</dc:creator>
  <cp:lastModifiedBy>Adam Kistler</cp:lastModifiedBy>
  <dcterms:created xsi:type="dcterms:W3CDTF">2015-01-06T20:40:12Z</dcterms:created>
  <dcterms:modified xsi:type="dcterms:W3CDTF">2019-09-20T15:08:26Z</dcterms:modified>
</cp:coreProperties>
</file>