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80" yWindow="280" windowWidth="32260" windowHeight="16240" tabRatio="500"/>
  </bookViews>
  <sheets>
    <sheet name="Annual Load" sheetId="1" r:id="rId1"/>
    <sheet name="PG&amp;E Projections" sheetId="2" r:id="rId2"/>
    <sheet name="2009 PGE Projections" sheetId="3" r:id="rId3"/>
    <sheet name="2013 PGE Projections" sheetId="4" r:id="rId4"/>
    <sheet name="PGE Presentatin Projection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1" i="1"/>
  <c r="M2" i="5"/>
  <c r="N2" i="5"/>
  <c r="O2" i="5"/>
  <c r="P2" i="5"/>
  <c r="Q2" i="5"/>
  <c r="R2" i="5"/>
  <c r="S2" i="5"/>
  <c r="T2" i="5"/>
  <c r="U2" i="5"/>
  <c r="V2" i="5"/>
  <c r="W2" i="5"/>
  <c r="X2" i="5"/>
  <c r="Y2" i="5"/>
  <c r="L2" i="5"/>
  <c r="W1" i="5"/>
  <c r="X1" i="5"/>
  <c r="Y1" i="5"/>
  <c r="L1" i="5"/>
  <c r="M1" i="5"/>
  <c r="N1" i="5"/>
  <c r="O1" i="5"/>
  <c r="P1" i="5"/>
  <c r="Q1" i="5"/>
  <c r="R1" i="5"/>
  <c r="S1" i="5"/>
  <c r="T1" i="5"/>
  <c r="U1" i="5"/>
  <c r="V1" i="5"/>
  <c r="D4" i="5"/>
  <c r="E4" i="5"/>
  <c r="F4" i="5"/>
  <c r="G4" i="5"/>
  <c r="H4" i="5"/>
  <c r="I4" i="5"/>
  <c r="J4" i="5"/>
  <c r="K4" i="5"/>
  <c r="C4" i="5"/>
  <c r="D3" i="5"/>
  <c r="E3" i="5"/>
  <c r="F3" i="5"/>
  <c r="G3" i="5"/>
  <c r="H3" i="5"/>
  <c r="I3" i="5"/>
  <c r="J3" i="5"/>
  <c r="K3" i="5"/>
  <c r="C3" i="5"/>
  <c r="B11" i="1"/>
  <c r="K2" i="5"/>
  <c r="J2" i="5"/>
  <c r="I2" i="5"/>
  <c r="H2" i="5"/>
  <c r="G2" i="5"/>
  <c r="F2" i="5"/>
  <c r="E2" i="5"/>
  <c r="D2" i="5"/>
  <c r="C2" i="5"/>
  <c r="B2" i="5"/>
  <c r="D1" i="5"/>
  <c r="E1" i="5"/>
  <c r="F1" i="5"/>
  <c r="G1" i="5"/>
  <c r="H1" i="5"/>
  <c r="I1" i="5"/>
  <c r="J1" i="5"/>
  <c r="K1" i="5"/>
  <c r="C1" i="5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9" i="1"/>
  <c r="B10" i="1"/>
  <c r="B8" i="1"/>
  <c r="X2" i="4"/>
  <c r="Y2" i="4"/>
  <c r="Z2" i="4"/>
  <c r="X3" i="4"/>
  <c r="Y3" i="4"/>
  <c r="Z3" i="4"/>
  <c r="X4" i="4"/>
  <c r="Y4" i="4"/>
  <c r="Z4" i="4"/>
  <c r="W3" i="4"/>
  <c r="W4" i="4"/>
  <c r="W2" i="4"/>
  <c r="S2" i="4"/>
  <c r="T2" i="4"/>
  <c r="U2" i="4"/>
  <c r="S3" i="4"/>
  <c r="T3" i="4"/>
  <c r="U3" i="4"/>
  <c r="S4" i="4"/>
  <c r="T4" i="4"/>
  <c r="U4" i="4"/>
  <c r="R3" i="4"/>
  <c r="R4" i="4"/>
  <c r="R2" i="4"/>
  <c r="N2" i="4"/>
  <c r="O2" i="4"/>
  <c r="P2" i="4"/>
  <c r="N3" i="4"/>
  <c r="O3" i="4"/>
  <c r="P3" i="4"/>
  <c r="N4" i="4"/>
  <c r="O4" i="4"/>
  <c r="P4" i="4"/>
  <c r="M3" i="4"/>
  <c r="M4" i="4"/>
  <c r="M2" i="4"/>
  <c r="I2" i="4"/>
  <c r="J2" i="4"/>
  <c r="K2" i="4"/>
  <c r="I3" i="4"/>
  <c r="J3" i="4"/>
  <c r="K3" i="4"/>
  <c r="I4" i="4"/>
  <c r="J4" i="4"/>
  <c r="K4" i="4"/>
  <c r="H3" i="4"/>
  <c r="H4" i="4"/>
  <c r="H2" i="4"/>
  <c r="D2" i="4"/>
  <c r="E2" i="4"/>
  <c r="F2" i="4"/>
  <c r="D3" i="4"/>
  <c r="E3" i="4"/>
  <c r="F3" i="4"/>
  <c r="D4" i="4"/>
  <c r="E4" i="4"/>
  <c r="F4" i="4"/>
  <c r="C3" i="4"/>
  <c r="C4" i="4"/>
  <c r="C2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C1" i="4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6" i="1"/>
  <c r="C7" i="1"/>
  <c r="C5" i="1"/>
  <c r="B7" i="1"/>
  <c r="B5" i="1"/>
  <c r="B6" i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D3" i="3"/>
  <c r="D4" i="3"/>
  <c r="D2" i="3"/>
  <c r="AC1" i="3"/>
  <c r="X1" i="3"/>
  <c r="Y1" i="3"/>
  <c r="Z1" i="3"/>
  <c r="AA1" i="3"/>
  <c r="AB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D1" i="3"/>
  <c r="B4" i="3"/>
  <c r="B3" i="3"/>
  <c r="B2" i="3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4" i="1"/>
  <c r="C3" i="1"/>
  <c r="C2" i="1"/>
  <c r="B4" i="1"/>
  <c r="B3" i="1"/>
  <c r="B2" i="1"/>
  <c r="O2" i="2"/>
  <c r="P2" i="2"/>
  <c r="Q2" i="2"/>
  <c r="R2" i="2"/>
  <c r="S2" i="2"/>
  <c r="T2" i="2"/>
  <c r="U2" i="2"/>
  <c r="V2" i="2"/>
  <c r="W2" i="2"/>
  <c r="N2" i="2"/>
  <c r="O8" i="2"/>
  <c r="P8" i="2"/>
  <c r="Q8" i="2"/>
  <c r="R8" i="2"/>
  <c r="S8" i="2"/>
  <c r="T8" i="2"/>
  <c r="U8" i="2"/>
  <c r="V8" i="2"/>
  <c r="W8" i="2"/>
  <c r="N8" i="2"/>
  <c r="O5" i="2"/>
  <c r="P5" i="2"/>
  <c r="Q5" i="2"/>
  <c r="R5" i="2"/>
  <c r="S5" i="2"/>
  <c r="T5" i="2"/>
  <c r="U5" i="2"/>
  <c r="V5" i="2"/>
  <c r="W5" i="2"/>
  <c r="N5" i="2"/>
  <c r="N1" i="2"/>
  <c r="O1" i="2"/>
  <c r="P1" i="2"/>
  <c r="Q1" i="2"/>
  <c r="R1" i="2"/>
  <c r="S1" i="2"/>
  <c r="T1" i="2"/>
  <c r="U1" i="2"/>
  <c r="V1" i="2"/>
  <c r="W1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C10" i="2"/>
  <c r="C9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C7" i="2"/>
  <c r="C6" i="2"/>
  <c r="D4" i="2"/>
  <c r="E4" i="2"/>
  <c r="F4" i="2"/>
  <c r="G4" i="2"/>
  <c r="H4" i="2"/>
  <c r="I4" i="2"/>
  <c r="J4" i="2"/>
  <c r="K4" i="2"/>
  <c r="L4" i="2"/>
  <c r="M4" i="2"/>
  <c r="C4" i="2"/>
  <c r="D3" i="2"/>
  <c r="E3" i="2"/>
  <c r="F3" i="2"/>
  <c r="G3" i="2"/>
  <c r="H3" i="2"/>
  <c r="I3" i="2"/>
  <c r="J3" i="2"/>
  <c r="K3" i="2"/>
  <c r="L3" i="2"/>
  <c r="M3" i="2"/>
  <c r="C3" i="2"/>
  <c r="D1" i="2"/>
  <c r="E1" i="2"/>
  <c r="F1" i="2"/>
  <c r="G1" i="2"/>
  <c r="H1" i="2"/>
  <c r="I1" i="2"/>
  <c r="J1" i="2"/>
  <c r="K1" i="2"/>
  <c r="L1" i="2"/>
  <c r="M1" i="2"/>
  <c r="C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D1" i="1"/>
</calcChain>
</file>

<file path=xl/comments1.xml><?xml version="1.0" encoding="utf-8"?>
<comments xmlns="http://schemas.openxmlformats.org/spreadsheetml/2006/main">
  <authors>
    <author>William Troppe</author>
  </authors>
  <commentList>
    <comment ref="B2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Interpolated from 2013 IRP</t>
        </r>
      </text>
    </comment>
  </commentList>
</comments>
</file>

<file path=xl/comments2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http://www.energy.ca.gov/2013publications/CEC-200-2013-004/CEC-200-2013-004-SF-V2.pdf Page 28</t>
        </r>
      </text>
    </comment>
  </commentList>
</comments>
</file>

<file path=xl/comments3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http://www.portlandgeneral.com/our_company/energy_strategy/resource_planning/docs/irp_nov2009.pdf</t>
        </r>
      </text>
    </comment>
  </commentList>
</comments>
</file>

<file path=xl/comments4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From 2013 IRP</t>
        </r>
      </text>
    </comment>
  </commentList>
</comments>
</file>

<file path=xl/comments5.xml><?xml version="1.0" encoding="utf-8"?>
<comments xmlns="http://schemas.openxmlformats.org/spreadsheetml/2006/main">
  <authors>
    <author>William Troppe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http://cialab.ee.washington.edu/nwess/2012/talks/rick.pdf</t>
        </r>
      </text>
    </comment>
  </commentList>
</comments>
</file>

<file path=xl/sharedStrings.xml><?xml version="1.0" encoding="utf-8"?>
<sst xmlns="http://schemas.openxmlformats.org/spreadsheetml/2006/main" count="33" uniqueCount="25">
  <si>
    <t>2013 High</t>
  </si>
  <si>
    <t>2013 Mid</t>
  </si>
  <si>
    <t>2013 Low</t>
  </si>
  <si>
    <t>GWH</t>
  </si>
  <si>
    <t>-</t>
  </si>
  <si>
    <t>/</t>
  </si>
  <si>
    <t>PG&amp;E High</t>
  </si>
  <si>
    <t>PG&amp;E Mid</t>
  </si>
  <si>
    <t>PG&amp;E Low</t>
  </si>
  <si>
    <t>High</t>
  </si>
  <si>
    <t>Medium</t>
  </si>
  <si>
    <t>Low</t>
  </si>
  <si>
    <t>Slope</t>
  </si>
  <si>
    <t>Mwa</t>
  </si>
  <si>
    <t xml:space="preserve">MWa </t>
  </si>
  <si>
    <t>2009 PGE High</t>
  </si>
  <si>
    <t>2009 PGE Low</t>
  </si>
  <si>
    <t>2009 PGE Mid</t>
  </si>
  <si>
    <t>Mid</t>
  </si>
  <si>
    <t>2013 PGE High</t>
  </si>
  <si>
    <t>2013 PGE Mid</t>
  </si>
  <si>
    <t>2013 PGE Low</t>
  </si>
  <si>
    <t>Number of Vehicles</t>
  </si>
  <si>
    <t>Administration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</si>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</sst>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PGE Load Growth Scenarios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Load'!$A$2</c:f>
              <c:strCache>
                <c:ptCount val="1"/>
                <c:pt idx="0">
                  <c:v>PG&amp;E High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Load'!$B$2:$W$2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49056.0</c:v>
                </c:pt>
                <c:pt idx="3">
                  <c:v>89352.0</c:v>
                </c:pt>
                <c:pt idx="4">
                  <c:v>140160.0</c:v>
                </c:pt>
                <c:pt idx="5">
                  <c:v>192720.0</c:v>
                </c:pt>
                <c:pt idx="6">
                  <c:v>236520.0</c:v>
                </c:pt>
                <c:pt idx="7">
                  <c:v>297840.0</c:v>
                </c:pt>
                <c:pt idx="8">
                  <c:v>350400.0</c:v>
                </c:pt>
                <c:pt idx="9">
                  <c:v>402960.0</c:v>
                </c:pt>
                <c:pt idx="10">
                  <c:v>455520.0</c:v>
                </c:pt>
                <c:pt idx="11">
                  <c:v>499320.0</c:v>
                </c:pt>
                <c:pt idx="12">
                  <c:v>568358.3820578398</c:v>
                </c:pt>
                <c:pt idx="13">
                  <c:v>646942.3424966062</c:v>
                </c:pt>
                <c:pt idx="14">
                  <c:v>736391.698842586</c:v>
                </c:pt>
                <c:pt idx="15">
                  <c:v>838208.7529339828</c:v>
                </c:pt>
                <c:pt idx="16">
                  <c:v>954103.5220785831</c:v>
                </c:pt>
                <c:pt idx="17">
                  <c:v>1.0860224587925E6</c:v>
                </c:pt>
                <c:pt idx="18">
                  <c:v>1.23618114146796E6</c:v>
                </c:pt>
                <c:pt idx="19">
                  <c:v>1.4071014850099E6</c:v>
                </c:pt>
                <c:pt idx="20">
                  <c:v>1.60165409639392E6</c:v>
                </c:pt>
                <c:pt idx="21">
                  <c:v>1.82310648650716E6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Load'!$A$3</c:f>
              <c:strCache>
                <c:ptCount val="1"/>
                <c:pt idx="0">
                  <c:v>PG&amp;E Mid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Load'!$B$3:$W$3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35040.0</c:v>
                </c:pt>
                <c:pt idx="3">
                  <c:v>57816.0</c:v>
                </c:pt>
                <c:pt idx="4">
                  <c:v>87600.0</c:v>
                </c:pt>
                <c:pt idx="5">
                  <c:v>115632.0</c:v>
                </c:pt>
                <c:pt idx="6">
                  <c:v>143664.0</c:v>
                </c:pt>
                <c:pt idx="7">
                  <c:v>178704.0</c:v>
                </c:pt>
                <c:pt idx="8">
                  <c:v>219000.0</c:v>
                </c:pt>
                <c:pt idx="9">
                  <c:v>262800.0</c:v>
                </c:pt>
                <c:pt idx="10">
                  <c:v>304848.0</c:v>
                </c:pt>
                <c:pt idx="11">
                  <c:v>341640.0</c:v>
                </c:pt>
                <c:pt idx="12">
                  <c:v>382872.4137931034</c:v>
                </c:pt>
                <c:pt idx="13">
                  <c:v>429081.1533888227</c:v>
                </c:pt>
                <c:pt idx="14">
                  <c:v>480866.8098323013</c:v>
                </c:pt>
                <c:pt idx="15">
                  <c:v>538902.4592948204</c:v>
                </c:pt>
                <c:pt idx="16">
                  <c:v>603942.411278678</c:v>
                </c:pt>
                <c:pt idx="17">
                  <c:v>676832.0126398978</c:v>
                </c:pt>
                <c:pt idx="18">
                  <c:v>758518.6348550577</c:v>
                </c:pt>
                <c:pt idx="19">
                  <c:v>850063.9873375646</c:v>
                </c:pt>
                <c:pt idx="20">
                  <c:v>952657.9168438224</c:v>
                </c:pt>
                <c:pt idx="21">
                  <c:v>1.06763387232497E6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Load'!$A$4</c:f>
              <c:strCache>
                <c:ptCount val="1"/>
                <c:pt idx="0">
                  <c:v>PG&amp;E Low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Load'!$B$4:$W$4</c:f>
              <c:numCache>
                <c:formatCode>General</c:formatCode>
                <c:ptCount val="22"/>
                <c:pt idx="0">
                  <c:v>17520.0</c:v>
                </c:pt>
                <c:pt idx="1">
                  <c:v>21024.0</c:v>
                </c:pt>
                <c:pt idx="2">
                  <c:v>22776.0</c:v>
                </c:pt>
                <c:pt idx="3">
                  <c:v>28032.0</c:v>
                </c:pt>
                <c:pt idx="4">
                  <c:v>35040.0</c:v>
                </c:pt>
                <c:pt idx="5">
                  <c:v>40296.0</c:v>
                </c:pt>
                <c:pt idx="6">
                  <c:v>52560.0</c:v>
                </c:pt>
                <c:pt idx="7">
                  <c:v>70080.0</c:v>
                </c:pt>
                <c:pt idx="8">
                  <c:v>89352.0</c:v>
                </c:pt>
                <c:pt idx="9">
                  <c:v>124392.0</c:v>
                </c:pt>
                <c:pt idx="10">
                  <c:v>157680.0</c:v>
                </c:pt>
                <c:pt idx="11">
                  <c:v>192720.0</c:v>
                </c:pt>
                <c:pt idx="12">
                  <c:v>227760.0</c:v>
                </c:pt>
                <c:pt idx="13">
                  <c:v>262800.0</c:v>
                </c:pt>
                <c:pt idx="14">
                  <c:v>297840.0</c:v>
                </c:pt>
                <c:pt idx="15">
                  <c:v>332880.0</c:v>
                </c:pt>
                <c:pt idx="16">
                  <c:v>367920.0</c:v>
                </c:pt>
                <c:pt idx="17">
                  <c:v>402960.0</c:v>
                </c:pt>
                <c:pt idx="18">
                  <c:v>438000.0</c:v>
                </c:pt>
                <c:pt idx="19">
                  <c:v>473040.0</c:v>
                </c:pt>
                <c:pt idx="20">
                  <c:v>508080.0</c:v>
                </c:pt>
                <c:pt idx="21">
                  <c:v>543120.0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Load'!$A$5</c:f>
              <c:strCache>
                <c:ptCount val="1"/>
                <c:pt idx="0">
                  <c:v>2009 PGE High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Load'!$B$5:$W$5</c:f>
              <c:numCache>
                <c:formatCode>General</c:formatCode>
                <c:ptCount val="22"/>
                <c:pt idx="0">
                  <c:v>17520.0</c:v>
                </c:pt>
                <c:pt idx="1">
                  <c:v>54020.0</c:v>
                </c:pt>
                <c:pt idx="2">
                  <c:v>90520.0</c:v>
                </c:pt>
                <c:pt idx="3">
                  <c:v>127020.0</c:v>
                </c:pt>
                <c:pt idx="4">
                  <c:v>163520.0</c:v>
                </c:pt>
                <c:pt idx="5">
                  <c:v>200020.0</c:v>
                </c:pt>
                <c:pt idx="6">
                  <c:v>236520.0</c:v>
                </c:pt>
                <c:pt idx="7">
                  <c:v>273020.0</c:v>
                </c:pt>
                <c:pt idx="8">
                  <c:v>309520.0</c:v>
                </c:pt>
                <c:pt idx="9">
                  <c:v>346020.0</c:v>
                </c:pt>
                <c:pt idx="10">
                  <c:v>382520.0</c:v>
                </c:pt>
                <c:pt idx="11">
                  <c:v>419020.0</c:v>
                </c:pt>
                <c:pt idx="12">
                  <c:v>455520.0</c:v>
                </c:pt>
                <c:pt idx="13">
                  <c:v>492020.0</c:v>
                </c:pt>
                <c:pt idx="14">
                  <c:v>528520.0</c:v>
                </c:pt>
                <c:pt idx="15">
                  <c:v>565020.0</c:v>
                </c:pt>
                <c:pt idx="16">
                  <c:v>601520.0</c:v>
                </c:pt>
                <c:pt idx="17">
                  <c:v>638020.0</c:v>
                </c:pt>
                <c:pt idx="18">
                  <c:v>674520.0</c:v>
                </c:pt>
                <c:pt idx="19">
                  <c:v>711020.0</c:v>
                </c:pt>
                <c:pt idx="20">
                  <c:v>747520.0</c:v>
                </c:pt>
                <c:pt idx="21">
                  <c:v>784020.0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'Annual Load'!$A$6</c:f>
              <c:strCache>
                <c:ptCount val="1"/>
                <c:pt idx="0">
                  <c:v>2009 PGE Mid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Load'!$B$6:$W$6</c:f>
              <c:numCache>
                <c:formatCode>General</c:formatCode>
                <c:ptCount val="22"/>
                <c:pt idx="0">
                  <c:v>17520.0</c:v>
                </c:pt>
                <c:pt idx="1">
                  <c:v>35770.0</c:v>
                </c:pt>
                <c:pt idx="2">
                  <c:v>54020.0</c:v>
                </c:pt>
                <c:pt idx="3">
                  <c:v>72270.0</c:v>
                </c:pt>
                <c:pt idx="4">
                  <c:v>90520.0</c:v>
                </c:pt>
                <c:pt idx="5">
                  <c:v>108770.0</c:v>
                </c:pt>
                <c:pt idx="6">
                  <c:v>127020.0</c:v>
                </c:pt>
                <c:pt idx="7">
                  <c:v>145270.0</c:v>
                </c:pt>
                <c:pt idx="8">
                  <c:v>163520.0</c:v>
                </c:pt>
                <c:pt idx="9">
                  <c:v>181770.0</c:v>
                </c:pt>
                <c:pt idx="10">
                  <c:v>200020.0</c:v>
                </c:pt>
                <c:pt idx="11">
                  <c:v>218270.0</c:v>
                </c:pt>
                <c:pt idx="12">
                  <c:v>236520.0</c:v>
                </c:pt>
                <c:pt idx="13">
                  <c:v>254770.0</c:v>
                </c:pt>
                <c:pt idx="14">
                  <c:v>273020.0</c:v>
                </c:pt>
                <c:pt idx="15">
                  <c:v>291270.0</c:v>
                </c:pt>
                <c:pt idx="16">
                  <c:v>309520.0</c:v>
                </c:pt>
                <c:pt idx="17">
                  <c:v>327770.0</c:v>
                </c:pt>
                <c:pt idx="18">
                  <c:v>346020.0</c:v>
                </c:pt>
                <c:pt idx="19">
                  <c:v>364270.0</c:v>
                </c:pt>
                <c:pt idx="20">
                  <c:v>382520.0</c:v>
                </c:pt>
                <c:pt idx="21">
                  <c:v>400770.0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'Annual Load'!$A$7</c:f>
              <c:strCache>
                <c:ptCount val="1"/>
                <c:pt idx="0">
                  <c:v>2009 PGE Low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Load'!$B$7:$W$7</c:f>
              <c:numCache>
                <c:formatCode>General</c:formatCode>
                <c:ptCount val="22"/>
                <c:pt idx="0">
                  <c:v>17520.0</c:v>
                </c:pt>
                <c:pt idx="1">
                  <c:v>21170.0</c:v>
                </c:pt>
                <c:pt idx="2">
                  <c:v>24820.0</c:v>
                </c:pt>
                <c:pt idx="3">
                  <c:v>28470.0</c:v>
                </c:pt>
                <c:pt idx="4">
                  <c:v>32120.0</c:v>
                </c:pt>
                <c:pt idx="5">
                  <c:v>35770.0</c:v>
                </c:pt>
                <c:pt idx="6">
                  <c:v>39420.0</c:v>
                </c:pt>
                <c:pt idx="7">
                  <c:v>43070.0</c:v>
                </c:pt>
                <c:pt idx="8">
                  <c:v>46720.0</c:v>
                </c:pt>
                <c:pt idx="9">
                  <c:v>50370.0</c:v>
                </c:pt>
                <c:pt idx="10">
                  <c:v>54020.0</c:v>
                </c:pt>
                <c:pt idx="11">
                  <c:v>57670.0</c:v>
                </c:pt>
                <c:pt idx="12">
                  <c:v>61320.0</c:v>
                </c:pt>
                <c:pt idx="13">
                  <c:v>64970.0</c:v>
                </c:pt>
                <c:pt idx="14">
                  <c:v>68620.0</c:v>
                </c:pt>
                <c:pt idx="15">
                  <c:v>72270.0</c:v>
                </c:pt>
                <c:pt idx="16">
                  <c:v>75920.0</c:v>
                </c:pt>
                <c:pt idx="17">
                  <c:v>79570.0</c:v>
                </c:pt>
                <c:pt idx="18">
                  <c:v>83220.0</c:v>
                </c:pt>
                <c:pt idx="19">
                  <c:v>86870.0</c:v>
                </c:pt>
                <c:pt idx="20">
                  <c:v>90520.0</c:v>
                </c:pt>
                <c:pt idx="21">
                  <c:v>94170.0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'Annual Load'!$A$8</c:f>
              <c:strCache>
                <c:ptCount val="1"/>
                <c:pt idx="0">
                  <c:v>2013 PGE High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Load'!$B$8:$W$8</c:f>
              <c:numCache>
                <c:formatCode>General</c:formatCode>
                <c:ptCount val="22"/>
                <c:pt idx="0">
                  <c:v>21024.0</c:v>
                </c:pt>
                <c:pt idx="1">
                  <c:v>28032.0</c:v>
                </c:pt>
                <c:pt idx="2">
                  <c:v>35040.0</c:v>
                </c:pt>
                <c:pt idx="3">
                  <c:v>54312.0</c:v>
                </c:pt>
                <c:pt idx="4">
                  <c:v>73584.0</c:v>
                </c:pt>
                <c:pt idx="5">
                  <c:v>92856.00000000001</c:v>
                </c:pt>
                <c:pt idx="6">
                  <c:v>112128.0</c:v>
                </c:pt>
                <c:pt idx="7">
                  <c:v>131400.0</c:v>
                </c:pt>
                <c:pt idx="8">
                  <c:v>155928.0</c:v>
                </c:pt>
                <c:pt idx="9">
                  <c:v>180456.0</c:v>
                </c:pt>
                <c:pt idx="10">
                  <c:v>204984.0</c:v>
                </c:pt>
                <c:pt idx="11">
                  <c:v>229512.0</c:v>
                </c:pt>
                <c:pt idx="12">
                  <c:v>254040.0</c:v>
                </c:pt>
                <c:pt idx="13">
                  <c:v>290832.0</c:v>
                </c:pt>
                <c:pt idx="14">
                  <c:v>327624.0000000001</c:v>
                </c:pt>
                <c:pt idx="15">
                  <c:v>364416.0000000001</c:v>
                </c:pt>
                <c:pt idx="16">
                  <c:v>401208.0000000001</c:v>
                </c:pt>
                <c:pt idx="17">
                  <c:v>438000.0</c:v>
                </c:pt>
                <c:pt idx="18">
                  <c:v>490560.0</c:v>
                </c:pt>
                <c:pt idx="19">
                  <c:v>543120.0</c:v>
                </c:pt>
                <c:pt idx="20">
                  <c:v>595680.0</c:v>
                </c:pt>
                <c:pt idx="21">
                  <c:v>648240.0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'Annual Load'!$A$9</c:f>
              <c:strCache>
                <c:ptCount val="1"/>
                <c:pt idx="0">
                  <c:v>2013 PGE Mid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Load'!$B$9:$W$9</c:f>
              <c:numCache>
                <c:formatCode>General</c:formatCode>
                <c:ptCount val="22"/>
                <c:pt idx="0">
                  <c:v>10512.0</c:v>
                </c:pt>
                <c:pt idx="1">
                  <c:v>14016.0</c:v>
                </c:pt>
                <c:pt idx="2">
                  <c:v>17520.0</c:v>
                </c:pt>
                <c:pt idx="3">
                  <c:v>31536.0</c:v>
                </c:pt>
                <c:pt idx="4">
                  <c:v>45552.0</c:v>
                </c:pt>
                <c:pt idx="5">
                  <c:v>59568.00000000001</c:v>
                </c:pt>
                <c:pt idx="6">
                  <c:v>73584.0</c:v>
                </c:pt>
                <c:pt idx="7">
                  <c:v>87600.0</c:v>
                </c:pt>
                <c:pt idx="8">
                  <c:v>106872.0</c:v>
                </c:pt>
                <c:pt idx="9">
                  <c:v>126144</c:v>
                </c:pt>
                <c:pt idx="10">
                  <c:v>145416</c:v>
                </c:pt>
                <c:pt idx="11">
                  <c:v>164688</c:v>
                </c:pt>
                <c:pt idx="12">
                  <c:v>183960.0</c:v>
                </c:pt>
                <c:pt idx="13">
                  <c:v>217248.0</c:v>
                </c:pt>
                <c:pt idx="14">
                  <c:v>250536.0</c:v>
                </c:pt>
                <c:pt idx="15">
                  <c:v>283824.0</c:v>
                </c:pt>
                <c:pt idx="16">
                  <c:v>317112</c:v>
                </c:pt>
                <c:pt idx="17">
                  <c:v>350400.0</c:v>
                </c:pt>
                <c:pt idx="18">
                  <c:v>394200.0</c:v>
                </c:pt>
                <c:pt idx="19">
                  <c:v>438000.0</c:v>
                </c:pt>
                <c:pt idx="20">
                  <c:v>481800.0</c:v>
                </c:pt>
                <c:pt idx="21">
                  <c:v>525600.0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'Annual Load'!$A$10</c:f>
              <c:strCache>
                <c:ptCount val="1"/>
                <c:pt idx="0">
                  <c:v>2013 PGE Low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Load'!$B$10:$W$10</c:f>
              <c:numCache>
                <c:formatCode>General</c:formatCode>
                <c:ptCount val="22"/>
                <c:pt idx="0">
                  <c:v>2628.0</c:v>
                </c:pt>
                <c:pt idx="1">
                  <c:v>3504.0</c:v>
                </c:pt>
                <c:pt idx="2">
                  <c:v>4380.0</c:v>
                </c:pt>
                <c:pt idx="3">
                  <c:v>8760.0</c:v>
                </c:pt>
                <c:pt idx="4">
                  <c:v>13140.0</c:v>
                </c:pt>
                <c:pt idx="5">
                  <c:v>17520.0</c:v>
                </c:pt>
                <c:pt idx="6">
                  <c:v>21900.0</c:v>
                </c:pt>
                <c:pt idx="7">
                  <c:v>26280.0</c:v>
                </c:pt>
                <c:pt idx="8">
                  <c:v>31536.0</c:v>
                </c:pt>
                <c:pt idx="9">
                  <c:v>36792.0</c:v>
                </c:pt>
                <c:pt idx="10">
                  <c:v>42048.0</c:v>
                </c:pt>
                <c:pt idx="11">
                  <c:v>47304</c:v>
                </c:pt>
                <c:pt idx="12">
                  <c:v>52560.0</c:v>
                </c:pt>
                <c:pt idx="13">
                  <c:v>59568.0</c:v>
                </c:pt>
                <c:pt idx="14">
                  <c:v>66576.0</c:v>
                </c:pt>
                <c:pt idx="15">
                  <c:v>73584.0</c:v>
                </c:pt>
                <c:pt idx="16">
                  <c:v>80592.00000000001</c:v>
                </c:pt>
                <c:pt idx="17">
                  <c:v>87600.0</c:v>
                </c:pt>
                <c:pt idx="18">
                  <c:v>94608.0</c:v>
                </c:pt>
                <c:pt idx="19">
                  <c:v>101616.0</c:v>
                </c:pt>
                <c:pt idx="20">
                  <c:v>108624.0</c:v>
                </c:pt>
                <c:pt idx="21">
                  <c:v>115632.0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'Annual Load'!$A$11</c:f>
              <c:strCache>
                <c:ptCount val="1"/>
                <c:pt idx="0">
                  <c:v>Administration</c:v>
                </c:pt>
              </c:strCache>
            </c:strRef>
          </c:tx>
          <c:marker>
            <c:symbol val="none"/>
          </c:marker>
          <c:cat>
            <c:numRef>
              <c:f>'Annual Load'!$B$1:$W$1</c:f>
              <c:numCache>
                <c:formatCode>General</c:formatCode>
                <c:ptCount val="22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</c:numCache>
            </c:numRef>
          </c:cat>
          <c:val>
            <c:numRef>
              <c:f>'Annual Load'!$B$11:$W$11</c:f>
              <c:numCache>
                <c:formatCode>General</c:formatCode>
                <c:ptCount val="22"/>
                <c:pt idx="0">
                  <c:v>17520.0</c:v>
                </c:pt>
                <c:pt idx="1">
                  <c:v>32120.0</c:v>
                </c:pt>
                <c:pt idx="2">
                  <c:v>61320.0</c:v>
                </c:pt>
                <c:pt idx="3">
                  <c:v>90520.0</c:v>
                </c:pt>
                <c:pt idx="4">
                  <c:v>128480.0</c:v>
                </c:pt>
                <c:pt idx="5">
                  <c:v>166440.0</c:v>
                </c:pt>
                <c:pt idx="6">
                  <c:v>198560.0</c:v>
                </c:pt>
                <c:pt idx="7">
                  <c:v>233600.0</c:v>
                </c:pt>
                <c:pt idx="8">
                  <c:v>268640.0</c:v>
                </c:pt>
                <c:pt idx="9">
                  <c:v>303680.0</c:v>
                </c:pt>
                <c:pt idx="10">
                  <c:v>338720.0</c:v>
                </c:pt>
                <c:pt idx="11">
                  <c:v>373760.0</c:v>
                </c:pt>
                <c:pt idx="12">
                  <c:v>408800.0</c:v>
                </c:pt>
                <c:pt idx="13">
                  <c:v>443840.0</c:v>
                </c:pt>
                <c:pt idx="14">
                  <c:v>478880.0</c:v>
                </c:pt>
                <c:pt idx="15">
                  <c:v>513920.0</c:v>
                </c:pt>
                <c:pt idx="16">
                  <c:v>548960.0</c:v>
                </c:pt>
                <c:pt idx="17">
                  <c:v>584000.0</c:v>
                </c:pt>
                <c:pt idx="18">
                  <c:v>619040.0</c:v>
                </c:pt>
                <c:pt idx="19">
                  <c:v>654080.0</c:v>
                </c:pt>
                <c:pt idx="20">
                  <c:v>689120.0</c:v>
                </c:pt>
                <c:pt idx="21">
                  <c:v>724160.0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053288"/>
        <c:axId val="680556648"/>
      </c:lineChart>
      <c:catAx>
        <c:axId val="68105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0556648"/>
        <c:crosses val="autoZero"/>
        <c:auto val="1"/>
        <c:lblAlgn val="ctr"/>
        <c:lblOffset val="100"/>
        <c:noMultiLvlLbl val="0"/>
      </c:catAx>
      <c:valAx>
        <c:axId val="68055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Electric Vehicle</a:t>
                </a:r>
                <a:r>
                  <a:rPr lang="en-US" baseline="0"/>
                  <a:t> Load (MWh)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05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'PG&amp;E Projections'!$A$2</c:f>
              <c:strCache>
                <c:ptCount val="1"/>
                <c:pt idx="0">
                  <c:v>2013 High</c:v>
                </c:pt>
              </c:strCache>
            </c:strRef>
          </c:tx>
          <c:marker>
            <c:symbol val="none"/>
          </c:marker>
          <c:val>
            <c:numRef>
              <c:f>'PG&amp;E Projections'!$B$2:$W$2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280.0</c:v>
                </c:pt>
                <c:pt idx="3">
                  <c:v>510.0</c:v>
                </c:pt>
                <c:pt idx="4">
                  <c:v>800.0</c:v>
                </c:pt>
                <c:pt idx="5">
                  <c:v>1100.0</c:v>
                </c:pt>
                <c:pt idx="6">
                  <c:v>1350.0</c:v>
                </c:pt>
                <c:pt idx="7">
                  <c:v>1700.0</c:v>
                </c:pt>
                <c:pt idx="8">
                  <c:v>2000.0</c:v>
                </c:pt>
                <c:pt idx="9">
                  <c:v>2300.0</c:v>
                </c:pt>
                <c:pt idx="10">
                  <c:v>2600.0</c:v>
                </c:pt>
                <c:pt idx="11">
                  <c:v>2850.0</c:v>
                </c:pt>
                <c:pt idx="12">
                  <c:v>3244.054692110958</c:v>
                </c:pt>
                <c:pt idx="13">
                  <c:v>3692.593279090218</c:v>
                </c:pt>
                <c:pt idx="14">
                  <c:v>4203.148965996495</c:v>
                </c:pt>
                <c:pt idx="15">
                  <c:v>4784.296535011317</c:v>
                </c:pt>
                <c:pt idx="16">
                  <c:v>5445.796358896022</c:v>
                </c:pt>
                <c:pt idx="17">
                  <c:v>6198.758326441196</c:v>
                </c:pt>
                <c:pt idx="18">
                  <c:v>7055.828433036293</c:v>
                </c:pt>
                <c:pt idx="19">
                  <c:v>8031.401170147823</c:v>
                </c:pt>
                <c:pt idx="20">
                  <c:v>9141.861280787187</c:v>
                </c:pt>
                <c:pt idx="21">
                  <c:v>10405.85894125094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'PG&amp;E Projections'!$A$5</c:f>
              <c:strCache>
                <c:ptCount val="1"/>
                <c:pt idx="0">
                  <c:v>2013 Mid</c:v>
                </c:pt>
              </c:strCache>
            </c:strRef>
          </c:tx>
          <c:marker>
            <c:symbol val="none"/>
          </c:marker>
          <c:val>
            <c:numRef>
              <c:f>'PG&amp;E Projections'!$B$5:$W$5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200.0</c:v>
                </c:pt>
                <c:pt idx="3">
                  <c:v>330.0</c:v>
                </c:pt>
                <c:pt idx="4">
                  <c:v>500.0</c:v>
                </c:pt>
                <c:pt idx="5">
                  <c:v>660.0</c:v>
                </c:pt>
                <c:pt idx="6">
                  <c:v>820.0</c:v>
                </c:pt>
                <c:pt idx="7">
                  <c:v>1020.0</c:v>
                </c:pt>
                <c:pt idx="8">
                  <c:v>1250.0</c:v>
                </c:pt>
                <c:pt idx="9">
                  <c:v>1500.0</c:v>
                </c:pt>
                <c:pt idx="10">
                  <c:v>1740.0</c:v>
                </c:pt>
                <c:pt idx="11">
                  <c:v>1950.0</c:v>
                </c:pt>
                <c:pt idx="12">
                  <c:v>2185.344827586207</c:v>
                </c:pt>
                <c:pt idx="13">
                  <c:v>2449.093341260403</c:v>
                </c:pt>
                <c:pt idx="14">
                  <c:v>2744.673572102176</c:v>
                </c:pt>
                <c:pt idx="15">
                  <c:v>3075.927279080025</c:v>
                </c:pt>
                <c:pt idx="16">
                  <c:v>3447.159881727614</c:v>
                </c:pt>
                <c:pt idx="17">
                  <c:v>3863.196419177498</c:v>
                </c:pt>
                <c:pt idx="18">
                  <c:v>4329.444262871334</c:v>
                </c:pt>
                <c:pt idx="19">
                  <c:v>4851.96339804546</c:v>
                </c:pt>
                <c:pt idx="20">
                  <c:v>5437.54518746474</c:v>
                </c:pt>
                <c:pt idx="21">
                  <c:v>6093.800641124276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'PG&amp;E Projections'!$A$8</c:f>
              <c:strCache>
                <c:ptCount val="1"/>
                <c:pt idx="0">
                  <c:v>2013 Low</c:v>
                </c:pt>
              </c:strCache>
            </c:strRef>
          </c:tx>
          <c:marker>
            <c:symbol val="none"/>
          </c:marker>
          <c:val>
            <c:numRef>
              <c:f>'PG&amp;E Projections'!$B$8:$W$8</c:f>
              <c:numCache>
                <c:formatCode>General</c:formatCode>
                <c:ptCount val="22"/>
                <c:pt idx="0">
                  <c:v>100.0</c:v>
                </c:pt>
                <c:pt idx="1">
                  <c:v>120.0</c:v>
                </c:pt>
                <c:pt idx="2">
                  <c:v>130.0</c:v>
                </c:pt>
                <c:pt idx="3">
                  <c:v>160.0</c:v>
                </c:pt>
                <c:pt idx="4">
                  <c:v>200.0</c:v>
                </c:pt>
                <c:pt idx="5">
                  <c:v>230.0</c:v>
                </c:pt>
                <c:pt idx="6">
                  <c:v>300.0</c:v>
                </c:pt>
                <c:pt idx="7">
                  <c:v>400.0</c:v>
                </c:pt>
                <c:pt idx="8">
                  <c:v>510.0</c:v>
                </c:pt>
                <c:pt idx="9">
                  <c:v>710.0</c:v>
                </c:pt>
                <c:pt idx="10">
                  <c:v>900.0</c:v>
                </c:pt>
                <c:pt idx="11">
                  <c:v>1100.0</c:v>
                </c:pt>
                <c:pt idx="12">
                  <c:v>1300.0</c:v>
                </c:pt>
                <c:pt idx="13">
                  <c:v>1500.0</c:v>
                </c:pt>
                <c:pt idx="14">
                  <c:v>1700.0</c:v>
                </c:pt>
                <c:pt idx="15">
                  <c:v>1900.0</c:v>
                </c:pt>
                <c:pt idx="16">
                  <c:v>2100.0</c:v>
                </c:pt>
                <c:pt idx="17">
                  <c:v>2300.0</c:v>
                </c:pt>
                <c:pt idx="18">
                  <c:v>2500.0</c:v>
                </c:pt>
                <c:pt idx="19">
                  <c:v>2700.0</c:v>
                </c:pt>
                <c:pt idx="20">
                  <c:v>2900.0</c:v>
                </c:pt>
                <c:pt idx="21">
                  <c:v>3100.0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16376"/>
        <c:axId val="681109496"/>
      </c:lineChart>
      <c:catAx>
        <c:axId val="6811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1109496"/>
        <c:crosses val="autoZero"/>
        <c:auto val="1"/>
        <c:lblAlgn val="ctr"/>
        <c:lblOffset val="100"/>
        <c:noMultiLvlLbl val="0"/>
      </c:catAx>
      <c:valAx>
        <c:axId val="68110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1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'2009 PGE Projections'!$C$2:$AC$2</c:f>
              <c:numCache>
                <c:formatCode>General</c:formatCode>
                <c:ptCount val="27"/>
                <c:pt idx="0">
                  <c:v>0.0</c:v>
                </c:pt>
                <c:pt idx="1">
                  <c:v>4.166666666666667</c:v>
                </c:pt>
                <c:pt idx="2">
                  <c:v>8.333333333333333</c:v>
                </c:pt>
                <c:pt idx="3">
                  <c:v>12.5</c:v>
                </c:pt>
                <c:pt idx="4">
                  <c:v>16.66666666666667</c:v>
                </c:pt>
                <c:pt idx="5">
                  <c:v>20.83333333333334</c:v>
                </c:pt>
                <c:pt idx="6">
                  <c:v>25.0</c:v>
                </c:pt>
                <c:pt idx="7">
                  <c:v>29.16666666666667</c:v>
                </c:pt>
                <c:pt idx="8">
                  <c:v>33.33333333333334</c:v>
                </c:pt>
                <c:pt idx="9">
                  <c:v>37.5</c:v>
                </c:pt>
                <c:pt idx="10">
                  <c:v>41.66666666666666</c:v>
                </c:pt>
                <c:pt idx="11">
                  <c:v>45.83333333333333</c:v>
                </c:pt>
                <c:pt idx="12">
                  <c:v>5</c:v>
                </c:pt>
                <c:pt idx="13">
                  <c:v>54.16666666666666</c:v>
                </c:pt>
                <c:pt idx="14">
                  <c:v>58.33333333333332</c:v>
                </c:pt>
                <c:pt idx="15">
                  <c:v>62.49999999999998</c:v>
                </c:pt>
                <c:pt idx="16">
                  <c:v>66.66666666666665</c:v>
                </c:pt>
                <c:pt idx="17">
                  <c:v>70.83333333333333</c:v>
                </c:pt>
                <c:pt idx="18">
                  <c:v>75.0</c:v>
                </c:pt>
                <c:pt idx="19">
                  <c:v>79.16666666666667</c:v>
                </c:pt>
                <c:pt idx="20">
                  <c:v>83.33333333333334</c:v>
                </c:pt>
                <c:pt idx="21">
                  <c:v>87.50000000000001</c:v>
                </c:pt>
                <c:pt idx="22">
                  <c:v>91.66666666666668</c:v>
                </c:pt>
                <c:pt idx="23">
                  <c:v>95.83333333333336</c:v>
                </c:pt>
                <c:pt idx="24">
                  <c:v>100.0</c:v>
                </c:pt>
                <c:pt idx="25">
                  <c:v>104.1666666666667</c:v>
                </c:pt>
                <c:pt idx="26">
                  <c:v>108.3333333333334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'2009 PGE Projections'!$C$3:$AC$3</c:f>
              <c:numCache>
                <c:formatCode>General</c:formatCode>
                <c:ptCount val="27"/>
                <c:pt idx="0">
                  <c:v>0.0</c:v>
                </c:pt>
                <c:pt idx="1">
                  <c:v>2.083333333333333</c:v>
                </c:pt>
                <c:pt idx="2">
                  <c:v>4.166666666666667</c:v>
                </c:pt>
                <c:pt idx="3">
                  <c:v>6.25</c:v>
                </c:pt>
                <c:pt idx="4">
                  <c:v>8.333333333333333</c:v>
                </c:pt>
                <c:pt idx="5">
                  <c:v>10.41666666666667</c:v>
                </c:pt>
                <c:pt idx="6">
                  <c:v>12.5</c:v>
                </c:pt>
                <c:pt idx="7">
                  <c:v>14.58333333333334</c:v>
                </c:pt>
                <c:pt idx="8">
                  <c:v>16.66666666666667</c:v>
                </c:pt>
                <c:pt idx="9">
                  <c:v>18.75</c:v>
                </c:pt>
                <c:pt idx="10">
                  <c:v>20.83333333333333</c:v>
                </c:pt>
                <c:pt idx="11">
                  <c:v>22.91666666666666</c:v>
                </c:pt>
                <c:pt idx="12">
                  <c:v>25</c:v>
                </c:pt>
                <c:pt idx="13">
                  <c:v>27.08333333333333</c:v>
                </c:pt>
                <c:pt idx="14">
                  <c:v>29.16666666666666</c:v>
                </c:pt>
                <c:pt idx="15">
                  <c:v>31.24999999999999</c:v>
                </c:pt>
                <c:pt idx="16">
                  <c:v>33.33333333333333</c:v>
                </c:pt>
                <c:pt idx="17">
                  <c:v>35.41666666666666</c:v>
                </c:pt>
                <c:pt idx="18">
                  <c:v>37.5</c:v>
                </c:pt>
                <c:pt idx="19">
                  <c:v>39.58333333333334</c:v>
                </c:pt>
                <c:pt idx="20">
                  <c:v>41.66666666666667</c:v>
                </c:pt>
                <c:pt idx="21">
                  <c:v>43.75000000000001</c:v>
                </c:pt>
                <c:pt idx="22">
                  <c:v>45.83333333333334</c:v>
                </c:pt>
                <c:pt idx="23">
                  <c:v>47.91666666666668</c:v>
                </c:pt>
                <c:pt idx="24">
                  <c:v>50.00000000000001</c:v>
                </c:pt>
                <c:pt idx="25">
                  <c:v>52.08333333333335</c:v>
                </c:pt>
                <c:pt idx="26">
                  <c:v>54.16666666666669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'2009 PGE Projections'!$C$4:$AC$4</c:f>
              <c:numCache>
                <c:formatCode>General</c:formatCode>
                <c:ptCount val="27"/>
                <c:pt idx="0">
                  <c:v>0.0</c:v>
                </c:pt>
                <c:pt idx="1">
                  <c:v>0.416666666666667</c:v>
                </c:pt>
                <c:pt idx="2">
                  <c:v>0.833333333333333</c:v>
                </c:pt>
                <c:pt idx="3">
                  <c:v>1.25</c:v>
                </c:pt>
                <c:pt idx="4">
                  <c:v>1.666666666666667</c:v>
                </c:pt>
                <c:pt idx="5">
                  <c:v>2.083333333333333</c:v>
                </c:pt>
                <c:pt idx="6">
                  <c:v>2.5</c:v>
                </c:pt>
                <c:pt idx="7">
                  <c:v>2.916666666666666</c:v>
                </c:pt>
                <c:pt idx="8">
                  <c:v>3.333333333333333</c:v>
                </c:pt>
                <c:pt idx="9">
                  <c:v>3.749999999999999</c:v>
                </c:pt>
                <c:pt idx="10">
                  <c:v>4.166666666666666</c:v>
                </c:pt>
                <c:pt idx="11">
                  <c:v>4.583333333333333</c:v>
                </c:pt>
                <c:pt idx="12">
                  <c:v>5.0</c:v>
                </c:pt>
                <c:pt idx="13">
                  <c:v>5.416666666666666</c:v>
                </c:pt>
                <c:pt idx="14">
                  <c:v>5.833333333333333</c:v>
                </c:pt>
                <c:pt idx="15">
                  <c:v>6.250000000000001</c:v>
                </c:pt>
                <c:pt idx="16">
                  <c:v>6.666666666666668</c:v>
                </c:pt>
                <c:pt idx="17">
                  <c:v>7.083333333333334</c:v>
                </c:pt>
                <c:pt idx="18">
                  <c:v>7.500000000000002</c:v>
                </c:pt>
                <c:pt idx="19">
                  <c:v>7.916666666666668</c:v>
                </c:pt>
                <c:pt idx="20">
                  <c:v>8.333333333333335</c:v>
                </c:pt>
                <c:pt idx="21">
                  <c:v>8.750000000000001</c:v>
                </c:pt>
                <c:pt idx="22">
                  <c:v>9.166666666666667</c:v>
                </c:pt>
                <c:pt idx="23">
                  <c:v>9.583333333333333</c:v>
                </c:pt>
                <c:pt idx="24">
                  <c:v>10.0</c:v>
                </c:pt>
                <c:pt idx="25">
                  <c:v>10.41666666666667</c:v>
                </c:pt>
                <c:pt idx="26">
                  <c:v>10.83333333333333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328808"/>
        <c:axId val="681020056"/>
      </c:lineChart>
      <c:catAx>
        <c:axId val="6813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020056"/>
        <c:crosses val="autoZero"/>
        <c:auto val="1"/>
        <c:lblAlgn val="ctr"/>
        <c:lblOffset val="100"/>
        <c:noMultiLvlLbl val="0"/>
      </c:catAx>
      <c:valAx>
        <c:axId val="68102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32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 PGE Projections'!$A$2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'2013 PGE Projections'!$B$2:$AA$2</c:f>
              <c:numCache>
                <c:formatCode>General</c:formatCode>
                <c:ptCount val="26"/>
                <c:pt idx="0">
                  <c:v>0.0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4.0</c:v>
                </c:pt>
                <c:pt idx="6">
                  <c:v>6.2</c:v>
                </c:pt>
                <c:pt idx="7">
                  <c:v>8.4</c:v>
                </c:pt>
                <c:pt idx="8">
                  <c:v>10.6</c:v>
                </c:pt>
                <c:pt idx="9">
                  <c:v>12.8</c:v>
                </c:pt>
                <c:pt idx="10">
                  <c:v>15.0</c:v>
                </c:pt>
                <c:pt idx="11">
                  <c:v>17.8</c:v>
                </c:pt>
                <c:pt idx="12">
                  <c:v>20.6</c:v>
                </c:pt>
                <c:pt idx="13">
                  <c:v>23.4</c:v>
                </c:pt>
                <c:pt idx="14">
                  <c:v>26.2</c:v>
                </c:pt>
                <c:pt idx="15">
                  <c:v>29.0</c:v>
                </c:pt>
                <c:pt idx="16">
                  <c:v>33.2</c:v>
                </c:pt>
                <c:pt idx="17">
                  <c:v>37.40000000000001</c:v>
                </c:pt>
                <c:pt idx="18">
                  <c:v>41.60000000000001</c:v>
                </c:pt>
                <c:pt idx="19">
                  <c:v>45.80000000000001</c:v>
                </c:pt>
                <c:pt idx="20">
                  <c:v>50.0</c:v>
                </c:pt>
                <c:pt idx="21">
                  <c:v>56.0</c:v>
                </c:pt>
                <c:pt idx="22">
                  <c:v>62.0</c:v>
                </c:pt>
                <c:pt idx="23">
                  <c:v>68.0</c:v>
                </c:pt>
                <c:pt idx="24">
                  <c:v>74.0</c:v>
                </c:pt>
                <c:pt idx="25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 PGE Projections'!$A$3</c:f>
              <c:strCache>
                <c:ptCount val="1"/>
                <c:pt idx="0">
                  <c:v>Mid</c:v>
                </c:pt>
              </c:strCache>
            </c:strRef>
          </c:tx>
          <c:marker>
            <c:symbol val="none"/>
          </c:marker>
          <c:val>
            <c:numRef>
              <c:f>'2013 PGE Projections'!$B$3:$AA$3</c:f>
              <c:numCache>
                <c:formatCode>General</c:formatCode>
                <c:ptCount val="26"/>
                <c:pt idx="0">
                  <c:v>0.0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2.0</c:v>
                </c:pt>
                <c:pt idx="6">
                  <c:v>3.6</c:v>
                </c:pt>
                <c:pt idx="7">
                  <c:v>5.2</c:v>
                </c:pt>
                <c:pt idx="8">
                  <c:v>6.800000000000001</c:v>
                </c:pt>
                <c:pt idx="9">
                  <c:v>8.4</c:v>
                </c:pt>
                <c:pt idx="10">
                  <c:v>10.0</c:v>
                </c:pt>
                <c:pt idx="11">
                  <c:v>12.2</c:v>
                </c:pt>
                <c:pt idx="12">
                  <c:v>14.4</c:v>
                </c:pt>
                <c:pt idx="13">
                  <c:v>16.6</c:v>
                </c:pt>
                <c:pt idx="14">
                  <c:v>18.8</c:v>
                </c:pt>
                <c:pt idx="15">
                  <c:v>21.0</c:v>
                </c:pt>
                <c:pt idx="16">
                  <c:v>24.8</c:v>
                </c:pt>
                <c:pt idx="17">
                  <c:v>28.6</c:v>
                </c:pt>
                <c:pt idx="18">
                  <c:v>32.4</c:v>
                </c:pt>
                <c:pt idx="19">
                  <c:v>36.2</c:v>
                </c:pt>
                <c:pt idx="20">
                  <c:v>40.0</c:v>
                </c:pt>
                <c:pt idx="21">
                  <c:v>45.0</c:v>
                </c:pt>
                <c:pt idx="22">
                  <c:v>50.0</c:v>
                </c:pt>
                <c:pt idx="23">
                  <c:v>55.0</c:v>
                </c:pt>
                <c:pt idx="24">
                  <c:v>60.0</c:v>
                </c:pt>
                <c:pt idx="25">
                  <c:v>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'2013 PGE Projections'!$A$4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'2013 PGE Projections'!$B$4:$AA$4</c:f>
              <c:numCache>
                <c:formatCode>General</c:formatCode>
                <c:ptCount val="2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1.0</c:v>
                </c:pt>
                <c:pt idx="7">
                  <c:v>1.5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3.6</c:v>
                </c:pt>
                <c:pt idx="12">
                  <c:v>4.2</c:v>
                </c:pt>
                <c:pt idx="13">
                  <c:v>4.8</c:v>
                </c:pt>
                <c:pt idx="14">
                  <c:v>5.399999999999999</c:v>
                </c:pt>
                <c:pt idx="15">
                  <c:v>6.0</c:v>
                </c:pt>
                <c:pt idx="16">
                  <c:v>6.8</c:v>
                </c:pt>
                <c:pt idx="17">
                  <c:v>7.6</c:v>
                </c:pt>
                <c:pt idx="18">
                  <c:v>8.4</c:v>
                </c:pt>
                <c:pt idx="19">
                  <c:v>9.200000000000001</c:v>
                </c:pt>
                <c:pt idx="20">
                  <c:v>10.0</c:v>
                </c:pt>
                <c:pt idx="21">
                  <c:v>10.8</c:v>
                </c:pt>
                <c:pt idx="22">
                  <c:v>11.6</c:v>
                </c:pt>
                <c:pt idx="23">
                  <c:v>12.4</c:v>
                </c:pt>
                <c:pt idx="24">
                  <c:v>13.2</c:v>
                </c:pt>
                <c:pt idx="2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10920"/>
        <c:axId val="720827960"/>
      </c:lineChart>
      <c:catAx>
        <c:axId val="5675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827960"/>
        <c:crosses val="autoZero"/>
        <c:auto val="1"/>
        <c:lblAlgn val="ctr"/>
        <c:lblOffset val="100"/>
        <c:noMultiLvlLbl val="0"/>
      </c:catAx>
      <c:valAx>
        <c:axId val="72082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51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139700</xdr:rowOff>
    </xdr:from>
    <xdr:to>
      <xdr:col>20</xdr:col>
      <xdr:colOff>647700</xdr:colOff>
      <xdr:row>39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152400</xdr:rowOff>
    </xdr:from>
    <xdr:to>
      <xdr:col>15</xdr:col>
      <xdr:colOff>273050</xdr:colOff>
      <xdr:row>41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8</xdr:row>
      <xdr:rowOff>38100</xdr:rowOff>
    </xdr:from>
    <xdr:to>
      <xdr:col>22</xdr:col>
      <xdr:colOff>44450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425450</xdr:colOff>
      <xdr:row>8</xdr:row>
      <xdr:rowOff>38100</xdr:rowOff>
    </xdr:from>
    <xdr:to>
      <xdr:col>24</xdr:col>
      <xdr:colOff>44450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R23" sqref="R23"/>
    </sheetView>
  </sheetViews>
  <sheetFormatPr baseColWidth="10" defaultRowHeight="15" x14ac:dyDescent="0"/>
  <sheetData>
    <row r="1" spans="1:23">
      <c r="A1" t="s">
        <v>24</v>
      </c>
      <c r="B1">
        <v>2013</v>
      </c>
      <c r="C1">
        <v>2014</v>
      </c>
      <c r="D1">
        <f>C1+1</f>
        <v>2015</v>
      </c>
      <c r="E1">
        <f t="shared" ref="E1:W1" si="0">D1+1</f>
        <v>2016</v>
      </c>
      <c r="F1">
        <f t="shared" si="0"/>
        <v>2017</v>
      </c>
      <c r="G1">
        <f t="shared" si="0"/>
        <v>2018</v>
      </c>
      <c r="H1">
        <f t="shared" si="0"/>
        <v>2019</v>
      </c>
      <c r="I1">
        <f t="shared" si="0"/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</row>
    <row r="2" spans="1:23">
      <c r="A2" s="2" t="s">
        <v>6</v>
      </c>
      <c r="B2" s="2">
        <f t="shared" ref="B2:B7" si="1">2*8760</f>
        <v>17520</v>
      </c>
      <c r="C2" s="2">
        <f>$B2*'PG&amp;E Projections'!C2/'PG&amp;E Projections'!$B2</f>
        <v>21024</v>
      </c>
      <c r="D2" s="2">
        <f>$B2*'PG&amp;E Projections'!D2/'PG&amp;E Projections'!$B2</f>
        <v>49056</v>
      </c>
      <c r="E2" s="2">
        <f>$B2*'PG&amp;E Projections'!E2/'PG&amp;E Projections'!$B2</f>
        <v>89352</v>
      </c>
      <c r="F2" s="2">
        <f>$B2*'PG&amp;E Projections'!F2/'PG&amp;E Projections'!$B2</f>
        <v>140160</v>
      </c>
      <c r="G2" s="2">
        <f>$B2*'PG&amp;E Projections'!G2/'PG&amp;E Projections'!$B2</f>
        <v>192720</v>
      </c>
      <c r="H2" s="2">
        <f>$B2*'PG&amp;E Projections'!H2/'PG&amp;E Projections'!$B2</f>
        <v>236520</v>
      </c>
      <c r="I2" s="2">
        <f>$B2*'PG&amp;E Projections'!I2/'PG&amp;E Projections'!$B2</f>
        <v>297840</v>
      </c>
      <c r="J2" s="2">
        <f>$B2*'PG&amp;E Projections'!J2/'PG&amp;E Projections'!$B2</f>
        <v>350400</v>
      </c>
      <c r="K2" s="2">
        <f>$B2*'PG&amp;E Projections'!K2/'PG&amp;E Projections'!$B2</f>
        <v>402960</v>
      </c>
      <c r="L2" s="2">
        <f>$B2*'PG&amp;E Projections'!L2/'PG&amp;E Projections'!$B2</f>
        <v>455520</v>
      </c>
      <c r="M2" s="2">
        <f>$B2*'PG&amp;E Projections'!M2/'PG&amp;E Projections'!$B2</f>
        <v>499320</v>
      </c>
      <c r="N2" s="2">
        <f>$B2*'PG&amp;E Projections'!N2/'PG&amp;E Projections'!$B2</f>
        <v>568358.38205783989</v>
      </c>
      <c r="O2" s="2">
        <f>$B2*'PG&amp;E Projections'!O2/'PG&amp;E Projections'!$B2</f>
        <v>646942.34249660629</v>
      </c>
      <c r="P2" s="2">
        <f>$B2*'PG&amp;E Projections'!P2/'PG&amp;E Projections'!$B2</f>
        <v>736391.69884258602</v>
      </c>
      <c r="Q2" s="2">
        <f>$B2*'PG&amp;E Projections'!Q2/'PG&amp;E Projections'!$B2</f>
        <v>838208.75293398276</v>
      </c>
      <c r="R2" s="2">
        <f>$B2*'PG&amp;E Projections'!R2/'PG&amp;E Projections'!$B2</f>
        <v>954103.52207858313</v>
      </c>
      <c r="S2" s="2">
        <f>$B2*'PG&amp;E Projections'!S2/'PG&amp;E Projections'!$B2</f>
        <v>1086022.4587924976</v>
      </c>
      <c r="T2" s="2">
        <f>$B2*'PG&amp;E Projections'!T2/'PG&amp;E Projections'!$B2</f>
        <v>1236181.1414679585</v>
      </c>
      <c r="U2" s="2">
        <f>$B2*'PG&amp;E Projections'!U2/'PG&amp;E Projections'!$B2</f>
        <v>1407101.4850098984</v>
      </c>
      <c r="V2" s="2">
        <f>$B2*'PG&amp;E Projections'!V2/'PG&amp;E Projections'!$B2</f>
        <v>1601654.0963939151</v>
      </c>
      <c r="W2" s="2">
        <f>$B2*'PG&amp;E Projections'!W2/'PG&amp;E Projections'!$B2</f>
        <v>1823106.4865071638</v>
      </c>
    </row>
    <row r="3" spans="1:23">
      <c r="A3" t="s">
        <v>7</v>
      </c>
      <c r="B3">
        <f t="shared" si="1"/>
        <v>17520</v>
      </c>
      <c r="C3">
        <f>$B3*'PG&amp;E Projections'!C5/'PG&amp;E Projections'!$B5</f>
        <v>21024</v>
      </c>
      <c r="D3">
        <f>$B3*'PG&amp;E Projections'!D5/'PG&amp;E Projections'!$B5</f>
        <v>35040</v>
      </c>
      <c r="E3">
        <f>$B3*'PG&amp;E Projections'!E5/'PG&amp;E Projections'!$B5</f>
        <v>57816</v>
      </c>
      <c r="F3">
        <f>$B3*'PG&amp;E Projections'!F5/'PG&amp;E Projections'!$B5</f>
        <v>87600</v>
      </c>
      <c r="G3">
        <f>$B3*'PG&amp;E Projections'!G5/'PG&amp;E Projections'!$B5</f>
        <v>115632</v>
      </c>
      <c r="H3">
        <f>$B3*'PG&amp;E Projections'!H5/'PG&amp;E Projections'!$B5</f>
        <v>143664</v>
      </c>
      <c r="I3">
        <f>$B3*'PG&amp;E Projections'!I5/'PG&amp;E Projections'!$B5</f>
        <v>178704</v>
      </c>
      <c r="J3">
        <f>$B3*'PG&amp;E Projections'!J5/'PG&amp;E Projections'!$B5</f>
        <v>219000</v>
      </c>
      <c r="K3">
        <f>$B3*'PG&amp;E Projections'!K5/'PG&amp;E Projections'!$B5</f>
        <v>262800</v>
      </c>
      <c r="L3">
        <f>$B3*'PG&amp;E Projections'!L5/'PG&amp;E Projections'!$B5</f>
        <v>304848</v>
      </c>
      <c r="M3">
        <f>$B3*'PG&amp;E Projections'!M5/'PG&amp;E Projections'!$B5</f>
        <v>341640</v>
      </c>
      <c r="N3">
        <f>$B3*'PG&amp;E Projections'!N5/'PG&amp;E Projections'!$B5</f>
        <v>382872.41379310342</v>
      </c>
      <c r="O3">
        <f>$B3*'PG&amp;E Projections'!O5/'PG&amp;E Projections'!$B5</f>
        <v>429081.15338882268</v>
      </c>
      <c r="P3">
        <f>$B3*'PG&amp;E Projections'!P5/'PG&amp;E Projections'!$B5</f>
        <v>480866.80983230128</v>
      </c>
      <c r="Q3">
        <f>$B3*'PG&amp;E Projections'!Q5/'PG&amp;E Projections'!$B5</f>
        <v>538902.45929482044</v>
      </c>
      <c r="R3">
        <f>$B3*'PG&amp;E Projections'!R5/'PG&amp;E Projections'!$B5</f>
        <v>603942.41127867799</v>
      </c>
      <c r="S3">
        <f>$B3*'PG&amp;E Projections'!S5/'PG&amp;E Projections'!$B5</f>
        <v>676832.01263989776</v>
      </c>
      <c r="T3">
        <f>$B3*'PG&amp;E Projections'!T5/'PG&amp;E Projections'!$B5</f>
        <v>758518.63485505769</v>
      </c>
      <c r="U3">
        <f>$B3*'PG&amp;E Projections'!U5/'PG&amp;E Projections'!$B5</f>
        <v>850063.98733756458</v>
      </c>
      <c r="V3">
        <f>$B3*'PG&amp;E Projections'!V5/'PG&amp;E Projections'!$B5</f>
        <v>952657.91684382246</v>
      </c>
      <c r="W3">
        <f>$B3*'PG&amp;E Projections'!W5/'PG&amp;E Projections'!$B5</f>
        <v>1067633.8723249733</v>
      </c>
    </row>
    <row r="4" spans="1:23">
      <c r="A4" t="s">
        <v>8</v>
      </c>
      <c r="B4">
        <f t="shared" si="1"/>
        <v>17520</v>
      </c>
      <c r="C4">
        <f>$B4*'PG&amp;E Projections'!C8/'PG&amp;E Projections'!$B8</f>
        <v>21024</v>
      </c>
      <c r="D4">
        <f>$B4*'PG&amp;E Projections'!D8/'PG&amp;E Projections'!$B8</f>
        <v>22776</v>
      </c>
      <c r="E4">
        <f>$B4*'PG&amp;E Projections'!E8/'PG&amp;E Projections'!$B8</f>
        <v>28032</v>
      </c>
      <c r="F4">
        <f>$B4*'PG&amp;E Projections'!F8/'PG&amp;E Projections'!$B8</f>
        <v>35040</v>
      </c>
      <c r="G4">
        <f>$B4*'PG&amp;E Projections'!G8/'PG&amp;E Projections'!$B8</f>
        <v>40296</v>
      </c>
      <c r="H4">
        <f>$B4*'PG&amp;E Projections'!H8/'PG&amp;E Projections'!$B8</f>
        <v>52560</v>
      </c>
      <c r="I4">
        <f>$B4*'PG&amp;E Projections'!I8/'PG&amp;E Projections'!$B8</f>
        <v>70080</v>
      </c>
      <c r="J4">
        <f>$B4*'PG&amp;E Projections'!J8/'PG&amp;E Projections'!$B8</f>
        <v>89352</v>
      </c>
      <c r="K4">
        <f>$B4*'PG&amp;E Projections'!K8/'PG&amp;E Projections'!$B8</f>
        <v>124392</v>
      </c>
      <c r="L4">
        <f>$B4*'PG&amp;E Projections'!L8/'PG&amp;E Projections'!$B8</f>
        <v>157680</v>
      </c>
      <c r="M4">
        <f>$B4*'PG&amp;E Projections'!M8/'PG&amp;E Projections'!$B8</f>
        <v>192720</v>
      </c>
      <c r="N4">
        <f>$B4*'PG&amp;E Projections'!N8/'PG&amp;E Projections'!$B8</f>
        <v>227760</v>
      </c>
      <c r="O4">
        <f>$B4*'PG&amp;E Projections'!O8/'PG&amp;E Projections'!$B8</f>
        <v>262800</v>
      </c>
      <c r="P4">
        <f>$B4*'PG&amp;E Projections'!P8/'PG&amp;E Projections'!$B8</f>
        <v>297840</v>
      </c>
      <c r="Q4">
        <f>$B4*'PG&amp;E Projections'!Q8/'PG&amp;E Projections'!$B8</f>
        <v>332880</v>
      </c>
      <c r="R4">
        <f>$B4*'PG&amp;E Projections'!R8/'PG&amp;E Projections'!$B8</f>
        <v>367920</v>
      </c>
      <c r="S4">
        <f>$B4*'PG&amp;E Projections'!S8/'PG&amp;E Projections'!$B8</f>
        <v>402960</v>
      </c>
      <c r="T4">
        <f>$B4*'PG&amp;E Projections'!T8/'PG&amp;E Projections'!$B8</f>
        <v>438000</v>
      </c>
      <c r="U4">
        <f>$B4*'PG&amp;E Projections'!U8/'PG&amp;E Projections'!$B8</f>
        <v>473040</v>
      </c>
      <c r="V4">
        <f>$B4*'PG&amp;E Projections'!V8/'PG&amp;E Projections'!$B8</f>
        <v>508080</v>
      </c>
      <c r="W4">
        <f>$B4*'PG&amp;E Projections'!W8/'PG&amp;E Projections'!$B8</f>
        <v>543120</v>
      </c>
    </row>
    <row r="5" spans="1:23" s="2" customFormat="1">
      <c r="A5" s="2" t="s">
        <v>15</v>
      </c>
      <c r="B5" s="2">
        <f t="shared" si="1"/>
        <v>17520</v>
      </c>
      <c r="C5" s="2">
        <f>B5+'2009 PGE Projections'!$B2*8760</f>
        <v>54020</v>
      </c>
      <c r="D5" s="2">
        <f>C5+'2009 PGE Projections'!$B2*8760</f>
        <v>90520</v>
      </c>
      <c r="E5" s="2">
        <f>D5+'2009 PGE Projections'!$B2*8760</f>
        <v>127020</v>
      </c>
      <c r="F5" s="2">
        <f>E5+'2009 PGE Projections'!$B2*8760</f>
        <v>163520</v>
      </c>
      <c r="G5" s="2">
        <f>F5+'2009 PGE Projections'!$B2*8760</f>
        <v>200020</v>
      </c>
      <c r="H5" s="2">
        <f>G5+'2009 PGE Projections'!$B2*8760</f>
        <v>236520</v>
      </c>
      <c r="I5" s="2">
        <f>H5+'2009 PGE Projections'!$B2*8760</f>
        <v>273020</v>
      </c>
      <c r="J5" s="2">
        <f>I5+'2009 PGE Projections'!$B2*8760</f>
        <v>309520</v>
      </c>
      <c r="K5" s="2">
        <f>J5+'2009 PGE Projections'!$B2*8760</f>
        <v>346020</v>
      </c>
      <c r="L5" s="2">
        <f>K5+'2009 PGE Projections'!$B2*8760</f>
        <v>382520</v>
      </c>
      <c r="M5" s="2">
        <f>L5+'2009 PGE Projections'!$B2*8760</f>
        <v>419020</v>
      </c>
      <c r="N5" s="2">
        <f>M5+'2009 PGE Projections'!$B2*8760</f>
        <v>455520</v>
      </c>
      <c r="O5" s="2">
        <f>N5+'2009 PGE Projections'!$B2*8760</f>
        <v>492020</v>
      </c>
      <c r="P5" s="2">
        <f>O5+'2009 PGE Projections'!$B2*8760</f>
        <v>528520</v>
      </c>
      <c r="Q5" s="2">
        <f>P5+'2009 PGE Projections'!$B2*8760</f>
        <v>565020</v>
      </c>
      <c r="R5" s="2">
        <f>Q5+'2009 PGE Projections'!$B2*8760</f>
        <v>601520</v>
      </c>
      <c r="S5" s="2">
        <f>R5+'2009 PGE Projections'!$B2*8760</f>
        <v>638020</v>
      </c>
      <c r="T5" s="2">
        <f>S5+'2009 PGE Projections'!$B2*8760</f>
        <v>674520</v>
      </c>
      <c r="U5" s="2">
        <f>T5+'2009 PGE Projections'!$B2*8760</f>
        <v>711020</v>
      </c>
      <c r="V5" s="2">
        <f>U5+'2009 PGE Projections'!$B2*8760</f>
        <v>747520</v>
      </c>
      <c r="W5" s="2">
        <f>V5+'2009 PGE Projections'!$B2*8760</f>
        <v>784020</v>
      </c>
    </row>
    <row r="6" spans="1:23">
      <c r="A6" t="s">
        <v>17</v>
      </c>
      <c r="B6">
        <f t="shared" si="1"/>
        <v>17520</v>
      </c>
      <c r="C6">
        <f>B6+'2009 PGE Projections'!$B3*8760</f>
        <v>35770</v>
      </c>
      <c r="D6">
        <f>C6+'2009 PGE Projections'!$B3*8760</f>
        <v>54020</v>
      </c>
      <c r="E6">
        <f>D6+'2009 PGE Projections'!$B3*8760</f>
        <v>72270</v>
      </c>
      <c r="F6">
        <f>E6+'2009 PGE Projections'!$B3*8760</f>
        <v>90520</v>
      </c>
      <c r="G6">
        <f>F6+'2009 PGE Projections'!$B3*8760</f>
        <v>108770</v>
      </c>
      <c r="H6">
        <f>G6+'2009 PGE Projections'!$B3*8760</f>
        <v>127020</v>
      </c>
      <c r="I6">
        <f>H6+'2009 PGE Projections'!$B3*8760</f>
        <v>145270</v>
      </c>
      <c r="J6">
        <f>I6+'2009 PGE Projections'!$B3*8760</f>
        <v>163520</v>
      </c>
      <c r="K6">
        <f>J6+'2009 PGE Projections'!$B3*8760</f>
        <v>181770</v>
      </c>
      <c r="L6">
        <f>K6+'2009 PGE Projections'!$B3*8760</f>
        <v>200020</v>
      </c>
      <c r="M6">
        <f>L6+'2009 PGE Projections'!$B3*8760</f>
        <v>218270</v>
      </c>
      <c r="N6">
        <f>M6+'2009 PGE Projections'!$B3*8760</f>
        <v>236520</v>
      </c>
      <c r="O6">
        <f>N6+'2009 PGE Projections'!$B3*8760</f>
        <v>254770</v>
      </c>
      <c r="P6">
        <f>O6+'2009 PGE Projections'!$B3*8760</f>
        <v>273020</v>
      </c>
      <c r="Q6">
        <f>P6+'2009 PGE Projections'!$B3*8760</f>
        <v>291270</v>
      </c>
      <c r="R6">
        <f>Q6+'2009 PGE Projections'!$B3*8760</f>
        <v>309520</v>
      </c>
      <c r="S6">
        <f>R6+'2009 PGE Projections'!$B3*8760</f>
        <v>327770</v>
      </c>
      <c r="T6">
        <f>S6+'2009 PGE Projections'!$B3*8760</f>
        <v>346020</v>
      </c>
      <c r="U6">
        <f>T6+'2009 PGE Projections'!$B3*8760</f>
        <v>364270</v>
      </c>
      <c r="V6">
        <f>U6+'2009 PGE Projections'!$B3*8760</f>
        <v>382520</v>
      </c>
      <c r="W6">
        <f>V6+'2009 PGE Projections'!$B3*8760</f>
        <v>400770</v>
      </c>
    </row>
    <row r="7" spans="1:23">
      <c r="A7" t="s">
        <v>16</v>
      </c>
      <c r="B7">
        <f t="shared" si="1"/>
        <v>17520</v>
      </c>
      <c r="C7">
        <f>B7+'2009 PGE Projections'!$B4*8760</f>
        <v>21170</v>
      </c>
      <c r="D7">
        <f>C7+'2009 PGE Projections'!$B4*8760</f>
        <v>24820</v>
      </c>
      <c r="E7">
        <f>D7+'2009 PGE Projections'!$B4*8760</f>
        <v>28470</v>
      </c>
      <c r="F7">
        <f>E7+'2009 PGE Projections'!$B4*8760</f>
        <v>32120</v>
      </c>
      <c r="G7">
        <f>F7+'2009 PGE Projections'!$B4*8760</f>
        <v>35770</v>
      </c>
      <c r="H7">
        <f>G7+'2009 PGE Projections'!$B4*8760</f>
        <v>39420</v>
      </c>
      <c r="I7">
        <f>H7+'2009 PGE Projections'!$B4*8760</f>
        <v>43070</v>
      </c>
      <c r="J7">
        <f>I7+'2009 PGE Projections'!$B4*8760</f>
        <v>46720</v>
      </c>
      <c r="K7">
        <f>J7+'2009 PGE Projections'!$B4*8760</f>
        <v>50370</v>
      </c>
      <c r="L7">
        <f>K7+'2009 PGE Projections'!$B4*8760</f>
        <v>54020</v>
      </c>
      <c r="M7">
        <f>L7+'2009 PGE Projections'!$B4*8760</f>
        <v>57670</v>
      </c>
      <c r="N7">
        <f>M7+'2009 PGE Projections'!$B4*8760</f>
        <v>61320</v>
      </c>
      <c r="O7">
        <f>N7+'2009 PGE Projections'!$B4*8760</f>
        <v>64970</v>
      </c>
      <c r="P7">
        <f>O7+'2009 PGE Projections'!$B4*8760</f>
        <v>68620</v>
      </c>
      <c r="Q7">
        <f>P7+'2009 PGE Projections'!$B4*8760</f>
        <v>72270</v>
      </c>
      <c r="R7">
        <f>Q7+'2009 PGE Projections'!$B4*8760</f>
        <v>75920</v>
      </c>
      <c r="S7">
        <f>R7+'2009 PGE Projections'!$B4*8760</f>
        <v>79570</v>
      </c>
      <c r="T7">
        <f>S7+'2009 PGE Projections'!$B4*8760</f>
        <v>83220</v>
      </c>
      <c r="U7">
        <f>T7+'2009 PGE Projections'!$B4*8760</f>
        <v>86870</v>
      </c>
      <c r="V7">
        <f>U7+'2009 PGE Projections'!$B4*8760</f>
        <v>90520</v>
      </c>
      <c r="W7">
        <f>V7+'2009 PGE Projections'!$B4*8760</f>
        <v>94170</v>
      </c>
    </row>
    <row r="8" spans="1:23" s="2" customFormat="1">
      <c r="A8" s="2" t="s">
        <v>19</v>
      </c>
      <c r="B8" s="2">
        <f>'2013 PGE Projections'!E2*8760</f>
        <v>21024.000000000004</v>
      </c>
      <c r="C8" s="2">
        <f>'2013 PGE Projections'!F2*8760</f>
        <v>28032</v>
      </c>
      <c r="D8" s="2">
        <f>'2013 PGE Projections'!G2*8760</f>
        <v>35040</v>
      </c>
      <c r="E8" s="2">
        <f>'2013 PGE Projections'!H2*8760</f>
        <v>54312</v>
      </c>
      <c r="F8" s="2">
        <f>'2013 PGE Projections'!I2*8760</f>
        <v>73584</v>
      </c>
      <c r="G8" s="2">
        <f>'2013 PGE Projections'!J2*8760</f>
        <v>92856.000000000015</v>
      </c>
      <c r="H8" s="2">
        <f>'2013 PGE Projections'!K2*8760</f>
        <v>112128</v>
      </c>
      <c r="I8" s="2">
        <f>'2013 PGE Projections'!L2*8760</f>
        <v>131400</v>
      </c>
      <c r="J8" s="2">
        <f>'2013 PGE Projections'!M2*8760</f>
        <v>155928</v>
      </c>
      <c r="K8" s="2">
        <f>'2013 PGE Projections'!N2*8760</f>
        <v>180456</v>
      </c>
      <c r="L8" s="2">
        <f>'2013 PGE Projections'!O2*8760</f>
        <v>204984.00000000003</v>
      </c>
      <c r="M8" s="2">
        <f>'2013 PGE Projections'!P2*8760</f>
        <v>229512.00000000003</v>
      </c>
      <c r="N8" s="2">
        <f>'2013 PGE Projections'!Q2*8760</f>
        <v>254040</v>
      </c>
      <c r="O8" s="2">
        <f>'2013 PGE Projections'!R2*8760</f>
        <v>290832</v>
      </c>
      <c r="P8" s="2">
        <f>'2013 PGE Projections'!S2*8760</f>
        <v>327624.00000000006</v>
      </c>
      <c r="Q8" s="2">
        <f>'2013 PGE Projections'!T2*8760</f>
        <v>364416.00000000006</v>
      </c>
      <c r="R8" s="2">
        <f>'2013 PGE Projections'!U2*8760</f>
        <v>401208.00000000012</v>
      </c>
      <c r="S8" s="2">
        <f>'2013 PGE Projections'!V2*8760</f>
        <v>438000</v>
      </c>
      <c r="T8" s="2">
        <f>'2013 PGE Projections'!W2*8760</f>
        <v>490560</v>
      </c>
      <c r="U8" s="2">
        <f>'2013 PGE Projections'!X2*8760</f>
        <v>543120</v>
      </c>
      <c r="V8" s="2">
        <f>'2013 PGE Projections'!Y2*8760</f>
        <v>595680</v>
      </c>
      <c r="W8" s="2">
        <f>'2013 PGE Projections'!Z2*8760</f>
        <v>648240</v>
      </c>
    </row>
    <row r="9" spans="1:23">
      <c r="A9" s="2" t="s">
        <v>20</v>
      </c>
      <c r="B9" s="2">
        <f>'2013 PGE Projections'!E3*8760</f>
        <v>10512.000000000002</v>
      </c>
      <c r="C9" s="2">
        <f>'2013 PGE Projections'!F3*8760</f>
        <v>14016</v>
      </c>
      <c r="D9" s="2">
        <f>'2013 PGE Projections'!G3*8760</f>
        <v>17520</v>
      </c>
      <c r="E9" s="2">
        <f>'2013 PGE Projections'!H3*8760</f>
        <v>31536</v>
      </c>
      <c r="F9" s="2">
        <f>'2013 PGE Projections'!I3*8760</f>
        <v>45552</v>
      </c>
      <c r="G9" s="2">
        <f>'2013 PGE Projections'!J3*8760</f>
        <v>59568.000000000007</v>
      </c>
      <c r="H9" s="2">
        <f>'2013 PGE Projections'!K3*8760</f>
        <v>73584</v>
      </c>
      <c r="I9" s="2">
        <f>'2013 PGE Projections'!L3*8760</f>
        <v>87600</v>
      </c>
      <c r="J9" s="2">
        <f>'2013 PGE Projections'!M3*8760</f>
        <v>106872</v>
      </c>
      <c r="K9" s="2">
        <f>'2013 PGE Projections'!N3*8760</f>
        <v>126143.99999999999</v>
      </c>
      <c r="L9" s="2">
        <f>'2013 PGE Projections'!O3*8760</f>
        <v>145415.99999999997</v>
      </c>
      <c r="M9" s="2">
        <f>'2013 PGE Projections'!P3*8760</f>
        <v>164687.99999999997</v>
      </c>
      <c r="N9" s="2">
        <f>'2013 PGE Projections'!Q3*8760</f>
        <v>183960</v>
      </c>
      <c r="O9" s="2">
        <f>'2013 PGE Projections'!R3*8760</f>
        <v>217248</v>
      </c>
      <c r="P9" s="2">
        <f>'2013 PGE Projections'!S3*8760</f>
        <v>250536</v>
      </c>
      <c r="Q9" s="2">
        <f>'2013 PGE Projections'!T3*8760</f>
        <v>283824</v>
      </c>
      <c r="R9" s="2">
        <f>'2013 PGE Projections'!U3*8760</f>
        <v>317111.99999999994</v>
      </c>
      <c r="S9" s="2">
        <f>'2013 PGE Projections'!V3*8760</f>
        <v>350400</v>
      </c>
      <c r="T9" s="2">
        <f>'2013 PGE Projections'!W3*8760</f>
        <v>394200</v>
      </c>
      <c r="U9" s="2">
        <f>'2013 PGE Projections'!X3*8760</f>
        <v>438000</v>
      </c>
      <c r="V9" s="2">
        <f>'2013 PGE Projections'!Y3*8760</f>
        <v>481800</v>
      </c>
      <c r="W9" s="2">
        <f>'2013 PGE Projections'!Z3*8760</f>
        <v>525600</v>
      </c>
    </row>
    <row r="10" spans="1:23">
      <c r="A10" t="s">
        <v>21</v>
      </c>
      <c r="B10">
        <f>'2013 PGE Projections'!E4*8760</f>
        <v>2628.0000000000005</v>
      </c>
      <c r="C10">
        <f>'2013 PGE Projections'!F4*8760</f>
        <v>3504</v>
      </c>
      <c r="D10">
        <f>'2013 PGE Projections'!G4*8760</f>
        <v>4380</v>
      </c>
      <c r="E10">
        <f>'2013 PGE Projections'!H4*8760</f>
        <v>8760</v>
      </c>
      <c r="F10">
        <f>'2013 PGE Projections'!I4*8760</f>
        <v>13140</v>
      </c>
      <c r="G10">
        <f>'2013 PGE Projections'!J4*8760</f>
        <v>17520</v>
      </c>
      <c r="H10">
        <f>'2013 PGE Projections'!K4*8760</f>
        <v>21900</v>
      </c>
      <c r="I10">
        <f>'2013 PGE Projections'!L4*8760</f>
        <v>26280</v>
      </c>
      <c r="J10">
        <f>'2013 PGE Projections'!M4*8760</f>
        <v>31536</v>
      </c>
      <c r="K10">
        <f>'2013 PGE Projections'!N4*8760</f>
        <v>36792</v>
      </c>
      <c r="L10">
        <f>'2013 PGE Projections'!O4*8760</f>
        <v>42048</v>
      </c>
      <c r="M10">
        <f>'2013 PGE Projections'!P4*8760</f>
        <v>47303.999999999993</v>
      </c>
      <c r="N10">
        <f>'2013 PGE Projections'!Q4*8760</f>
        <v>52560</v>
      </c>
      <c r="O10">
        <f>'2013 PGE Projections'!R4*8760</f>
        <v>59568</v>
      </c>
      <c r="P10">
        <f>'2013 PGE Projections'!S4*8760</f>
        <v>66576</v>
      </c>
      <c r="Q10">
        <f>'2013 PGE Projections'!T4*8760</f>
        <v>73584</v>
      </c>
      <c r="R10">
        <f>'2013 PGE Projections'!U4*8760</f>
        <v>80592.000000000015</v>
      </c>
      <c r="S10">
        <f>'2013 PGE Projections'!V4*8760</f>
        <v>87600</v>
      </c>
      <c r="T10">
        <f>'2013 PGE Projections'!W4*8760</f>
        <v>94608</v>
      </c>
      <c r="U10">
        <f>'2013 PGE Projections'!X4*8760</f>
        <v>101616.00000000001</v>
      </c>
      <c r="V10">
        <f>'2013 PGE Projections'!Y4*8760</f>
        <v>108624.00000000001</v>
      </c>
      <c r="W10">
        <f>'2013 PGE Projections'!Z4*8760</f>
        <v>115632.00000000003</v>
      </c>
    </row>
    <row r="11" spans="1:23">
      <c r="A11" t="s">
        <v>23</v>
      </c>
      <c r="B11">
        <f>2*8760</f>
        <v>17520</v>
      </c>
      <c r="C11">
        <f>$B11*'PGE Presentatin Projections'!E2/'PGE Presentatin Projections'!$D2</f>
        <v>32120</v>
      </c>
      <c r="D11">
        <f>$B11*'PGE Presentatin Projections'!F2/'PGE Presentatin Projections'!$D2</f>
        <v>61320</v>
      </c>
      <c r="E11">
        <f>$B11*'PGE Presentatin Projections'!G2/'PGE Presentatin Projections'!$D2</f>
        <v>90520</v>
      </c>
      <c r="F11">
        <f>$B11*'PGE Presentatin Projections'!H2/'PGE Presentatin Projections'!$D2</f>
        <v>128480</v>
      </c>
      <c r="G11">
        <f>$B11*'PGE Presentatin Projections'!I2/'PGE Presentatin Projections'!$D2</f>
        <v>166440</v>
      </c>
      <c r="H11">
        <f>$B11*'PGE Presentatin Projections'!J2/'PGE Presentatin Projections'!$D2</f>
        <v>198560</v>
      </c>
      <c r="I11">
        <f>$B11*'PGE Presentatin Projections'!K2/'PGE Presentatin Projections'!$D2</f>
        <v>233600</v>
      </c>
      <c r="J11">
        <f>$B11*'PGE Presentatin Projections'!L2/'PGE Presentatin Projections'!$D2</f>
        <v>268640</v>
      </c>
      <c r="K11">
        <f>$B11*'PGE Presentatin Projections'!M2/'PGE Presentatin Projections'!$D2</f>
        <v>303680</v>
      </c>
      <c r="L11">
        <f>$B11*'PGE Presentatin Projections'!N2/'PGE Presentatin Projections'!$D2</f>
        <v>338720</v>
      </c>
      <c r="M11">
        <f>$B11*'PGE Presentatin Projections'!O2/'PGE Presentatin Projections'!$D2</f>
        <v>373760</v>
      </c>
      <c r="N11">
        <f>$B11*'PGE Presentatin Projections'!P2/'PGE Presentatin Projections'!$D2</f>
        <v>408800</v>
      </c>
      <c r="O11">
        <f>$B11*'PGE Presentatin Projections'!Q2/'PGE Presentatin Projections'!$D2</f>
        <v>443840</v>
      </c>
      <c r="P11">
        <f>$B11*'PGE Presentatin Projections'!R2/'PGE Presentatin Projections'!$D2</f>
        <v>478880</v>
      </c>
      <c r="Q11">
        <f>$B11*'PGE Presentatin Projections'!S2/'PGE Presentatin Projections'!$D2</f>
        <v>513920</v>
      </c>
      <c r="R11">
        <f>$B11*'PGE Presentatin Projections'!T2/'PGE Presentatin Projections'!$D2</f>
        <v>548960</v>
      </c>
      <c r="S11">
        <f>$B11*'PGE Presentatin Projections'!U2/'PGE Presentatin Projections'!$D2</f>
        <v>584000</v>
      </c>
      <c r="T11">
        <f>$B11*'PGE Presentatin Projections'!V2/'PGE Presentatin Projections'!$D2</f>
        <v>619040</v>
      </c>
      <c r="U11">
        <f>$B11*'PGE Presentatin Projections'!W2/'PGE Presentatin Projections'!$D2</f>
        <v>654080</v>
      </c>
      <c r="V11">
        <f>$B11*'PGE Presentatin Projections'!X2/'PGE Presentatin Projections'!$D2</f>
        <v>689120</v>
      </c>
      <c r="W11">
        <f>$B11*'PGE Presentatin Projections'!Y2/'PGE Presentatin Projections'!$D2</f>
        <v>724160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workbookViewId="0">
      <selection activeCell="N5" sqref="N5"/>
    </sheetView>
  </sheetViews>
  <sheetFormatPr baseColWidth="10" defaultRowHeight="15" x14ac:dyDescent="0"/>
  <sheetData>
    <row r="1" spans="1:23">
      <c r="A1" t="s">
        <v>3</v>
      </c>
      <c r="B1">
        <v>2013</v>
      </c>
      <c r="C1">
        <f>B1+1</f>
        <v>2014</v>
      </c>
      <c r="D1">
        <f t="shared" ref="D1:W1" si="0">C1+1</f>
        <v>2015</v>
      </c>
      <c r="E1">
        <f t="shared" si="0"/>
        <v>2016</v>
      </c>
      <c r="F1">
        <f t="shared" si="0"/>
        <v>2017</v>
      </c>
      <c r="G1">
        <f t="shared" si="0"/>
        <v>2018</v>
      </c>
      <c r="H1">
        <f t="shared" si="0"/>
        <v>2019</v>
      </c>
      <c r="I1">
        <f t="shared" si="0"/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</row>
    <row r="2" spans="1:23">
      <c r="A2" t="s">
        <v>0</v>
      </c>
      <c r="B2">
        <v>100</v>
      </c>
      <c r="C2">
        <v>120</v>
      </c>
      <c r="D2">
        <v>280</v>
      </c>
      <c r="E2">
        <v>510</v>
      </c>
      <c r="F2">
        <v>800</v>
      </c>
      <c r="G2">
        <v>1100</v>
      </c>
      <c r="H2">
        <v>1350</v>
      </c>
      <c r="I2">
        <v>1700</v>
      </c>
      <c r="J2">
        <v>2000</v>
      </c>
      <c r="K2">
        <v>2300</v>
      </c>
      <c r="L2">
        <v>2600</v>
      </c>
      <c r="M2">
        <v>2850</v>
      </c>
      <c r="N2">
        <f>M2*AVERAGE($J4:$M4)</f>
        <v>3244.0546921109581</v>
      </c>
      <c r="O2">
        <f t="shared" ref="O2:W2" si="1">N2*AVERAGE($J4:$M4)</f>
        <v>3692.5932790902184</v>
      </c>
      <c r="P2">
        <f t="shared" si="1"/>
        <v>4203.1489659964955</v>
      </c>
      <c r="Q2">
        <f t="shared" si="1"/>
        <v>4784.2965350113172</v>
      </c>
      <c r="R2">
        <f t="shared" si="1"/>
        <v>5445.796358896022</v>
      </c>
      <c r="S2">
        <f t="shared" si="1"/>
        <v>6198.7583264411969</v>
      </c>
      <c r="T2">
        <f t="shared" si="1"/>
        <v>7055.8284330362931</v>
      </c>
      <c r="U2">
        <f t="shared" si="1"/>
        <v>8031.401170147823</v>
      </c>
      <c r="V2">
        <f t="shared" si="1"/>
        <v>9141.8612807871868</v>
      </c>
      <c r="W2">
        <f t="shared" si="1"/>
        <v>10405.858941250935</v>
      </c>
    </row>
    <row r="3" spans="1:23">
      <c r="A3" t="s">
        <v>4</v>
      </c>
      <c r="C3">
        <f>C2-B2</f>
        <v>20</v>
      </c>
      <c r="D3">
        <f t="shared" ref="D3:M3" si="2">D2-C2</f>
        <v>160</v>
      </c>
      <c r="E3">
        <f t="shared" si="2"/>
        <v>230</v>
      </c>
      <c r="F3">
        <f t="shared" si="2"/>
        <v>290</v>
      </c>
      <c r="G3">
        <f t="shared" si="2"/>
        <v>300</v>
      </c>
      <c r="H3">
        <f t="shared" si="2"/>
        <v>250</v>
      </c>
      <c r="I3">
        <f t="shared" si="2"/>
        <v>350</v>
      </c>
      <c r="J3">
        <f t="shared" si="2"/>
        <v>300</v>
      </c>
      <c r="K3">
        <f t="shared" si="2"/>
        <v>300</v>
      </c>
      <c r="L3">
        <f t="shared" si="2"/>
        <v>300</v>
      </c>
      <c r="M3">
        <f t="shared" si="2"/>
        <v>250</v>
      </c>
    </row>
    <row r="4" spans="1:23">
      <c r="A4" t="s">
        <v>5</v>
      </c>
      <c r="C4">
        <f>C2/B2</f>
        <v>1.2</v>
      </c>
      <c r="D4">
        <f t="shared" ref="D4:M4" si="3">D2/C2</f>
        <v>2.3333333333333335</v>
      </c>
      <c r="E4">
        <f t="shared" si="3"/>
        <v>1.8214285714285714</v>
      </c>
      <c r="F4">
        <f t="shared" si="3"/>
        <v>1.5686274509803921</v>
      </c>
      <c r="G4">
        <f t="shared" si="3"/>
        <v>1.375</v>
      </c>
      <c r="H4">
        <f t="shared" si="3"/>
        <v>1.2272727272727273</v>
      </c>
      <c r="I4">
        <f t="shared" si="3"/>
        <v>1.2592592592592593</v>
      </c>
      <c r="J4">
        <f t="shared" si="3"/>
        <v>1.1764705882352942</v>
      </c>
      <c r="K4">
        <f t="shared" si="3"/>
        <v>1.1499999999999999</v>
      </c>
      <c r="L4">
        <f t="shared" si="3"/>
        <v>1.1304347826086956</v>
      </c>
      <c r="M4">
        <f t="shared" si="3"/>
        <v>1.0961538461538463</v>
      </c>
    </row>
    <row r="5" spans="1:23">
      <c r="A5" t="s">
        <v>1</v>
      </c>
      <c r="B5">
        <v>100</v>
      </c>
      <c r="C5">
        <v>120</v>
      </c>
      <c r="D5">
        <v>200</v>
      </c>
      <c r="E5">
        <v>330</v>
      </c>
      <c r="F5">
        <v>500</v>
      </c>
      <c r="G5">
        <v>660</v>
      </c>
      <c r="H5">
        <v>820</v>
      </c>
      <c r="I5">
        <v>1020</v>
      </c>
      <c r="J5">
        <v>1250</v>
      </c>
      <c r="K5">
        <v>1500</v>
      </c>
      <c r="L5">
        <v>1740</v>
      </c>
      <c r="M5">
        <v>1950</v>
      </c>
      <c r="N5">
        <f>M5*$M7</f>
        <v>2185.3448275862065</v>
      </c>
      <c r="O5">
        <f t="shared" ref="O5:W5" si="4">N5*$M7</f>
        <v>2449.0933412604036</v>
      </c>
      <c r="P5">
        <f t="shared" si="4"/>
        <v>2744.6735721021764</v>
      </c>
      <c r="Q5">
        <f t="shared" si="4"/>
        <v>3075.9272790800251</v>
      </c>
      <c r="R5">
        <f t="shared" si="4"/>
        <v>3447.159881727614</v>
      </c>
      <c r="S5">
        <f t="shared" si="4"/>
        <v>3863.1964191774982</v>
      </c>
      <c r="T5">
        <f t="shared" si="4"/>
        <v>4329.4442628713341</v>
      </c>
      <c r="U5">
        <f t="shared" si="4"/>
        <v>4851.9633980454601</v>
      </c>
      <c r="V5">
        <f t="shared" si="4"/>
        <v>5437.5451874647397</v>
      </c>
      <c r="W5">
        <f t="shared" si="4"/>
        <v>6093.8006411242768</v>
      </c>
    </row>
    <row r="6" spans="1:23">
      <c r="A6" t="s">
        <v>4</v>
      </c>
      <c r="C6">
        <f>C5-B5</f>
        <v>20</v>
      </c>
      <c r="D6">
        <f t="shared" ref="D6:M6" si="5">D5-C5</f>
        <v>80</v>
      </c>
      <c r="E6">
        <f t="shared" si="5"/>
        <v>130</v>
      </c>
      <c r="F6">
        <f t="shared" si="5"/>
        <v>170</v>
      </c>
      <c r="G6">
        <f t="shared" si="5"/>
        <v>160</v>
      </c>
      <c r="H6">
        <f t="shared" si="5"/>
        <v>160</v>
      </c>
      <c r="I6">
        <f t="shared" si="5"/>
        <v>200</v>
      </c>
      <c r="J6">
        <f t="shared" si="5"/>
        <v>230</v>
      </c>
      <c r="K6">
        <f t="shared" si="5"/>
        <v>250</v>
      </c>
      <c r="L6">
        <f t="shared" si="5"/>
        <v>240</v>
      </c>
      <c r="M6">
        <f t="shared" si="5"/>
        <v>210</v>
      </c>
    </row>
    <row r="7" spans="1:23">
      <c r="A7" t="s">
        <v>5</v>
      </c>
      <c r="C7">
        <f>C5/B5</f>
        <v>1.2</v>
      </c>
      <c r="D7">
        <f t="shared" ref="D7:M7" si="6">D5/C5</f>
        <v>1.6666666666666667</v>
      </c>
      <c r="E7">
        <f t="shared" si="6"/>
        <v>1.65</v>
      </c>
      <c r="F7">
        <f t="shared" si="6"/>
        <v>1.5151515151515151</v>
      </c>
      <c r="G7">
        <f t="shared" si="6"/>
        <v>1.32</v>
      </c>
      <c r="H7">
        <f t="shared" si="6"/>
        <v>1.2424242424242424</v>
      </c>
      <c r="I7">
        <f t="shared" si="6"/>
        <v>1.2439024390243902</v>
      </c>
      <c r="J7">
        <f t="shared" si="6"/>
        <v>1.2254901960784315</v>
      </c>
      <c r="K7">
        <f t="shared" si="6"/>
        <v>1.2</v>
      </c>
      <c r="L7">
        <f t="shared" si="6"/>
        <v>1.1599999999999999</v>
      </c>
      <c r="M7">
        <f t="shared" si="6"/>
        <v>1.1206896551724137</v>
      </c>
    </row>
    <row r="8" spans="1:23">
      <c r="A8" t="s">
        <v>2</v>
      </c>
      <c r="B8">
        <v>100</v>
      </c>
      <c r="C8">
        <v>120</v>
      </c>
      <c r="D8">
        <v>130</v>
      </c>
      <c r="E8">
        <v>160</v>
      </c>
      <c r="F8">
        <v>200</v>
      </c>
      <c r="G8">
        <v>230</v>
      </c>
      <c r="H8">
        <v>300</v>
      </c>
      <c r="I8">
        <v>400</v>
      </c>
      <c r="J8">
        <v>510</v>
      </c>
      <c r="K8">
        <v>710</v>
      </c>
      <c r="L8">
        <v>900</v>
      </c>
      <c r="M8">
        <v>1100</v>
      </c>
      <c r="N8">
        <f>M8+$M9</f>
        <v>1300</v>
      </c>
      <c r="O8">
        <f t="shared" ref="O8:W8" si="7">N8+$M9</f>
        <v>1500</v>
      </c>
      <c r="P8">
        <f t="shared" si="7"/>
        <v>1700</v>
      </c>
      <c r="Q8">
        <f t="shared" si="7"/>
        <v>1900</v>
      </c>
      <c r="R8">
        <f t="shared" si="7"/>
        <v>2100</v>
      </c>
      <c r="S8">
        <f t="shared" si="7"/>
        <v>2300</v>
      </c>
      <c r="T8">
        <f t="shared" si="7"/>
        <v>2500</v>
      </c>
      <c r="U8">
        <f t="shared" si="7"/>
        <v>2700</v>
      </c>
      <c r="V8">
        <f t="shared" si="7"/>
        <v>2900</v>
      </c>
      <c r="W8">
        <f t="shared" si="7"/>
        <v>3100</v>
      </c>
    </row>
    <row r="9" spans="1:23">
      <c r="A9" t="s">
        <v>4</v>
      </c>
      <c r="C9">
        <f>C8-B8</f>
        <v>20</v>
      </c>
      <c r="D9">
        <f t="shared" ref="D9:M9" si="8">D8-C8</f>
        <v>10</v>
      </c>
      <c r="E9">
        <f t="shared" si="8"/>
        <v>30</v>
      </c>
      <c r="F9">
        <f t="shared" si="8"/>
        <v>40</v>
      </c>
      <c r="G9">
        <f t="shared" si="8"/>
        <v>30</v>
      </c>
      <c r="H9">
        <f t="shared" si="8"/>
        <v>70</v>
      </c>
      <c r="I9">
        <f t="shared" si="8"/>
        <v>100</v>
      </c>
      <c r="J9">
        <f t="shared" si="8"/>
        <v>110</v>
      </c>
      <c r="K9">
        <f t="shared" si="8"/>
        <v>200</v>
      </c>
      <c r="L9">
        <f t="shared" si="8"/>
        <v>190</v>
      </c>
      <c r="M9">
        <f t="shared" si="8"/>
        <v>200</v>
      </c>
    </row>
    <row r="10" spans="1:23">
      <c r="A10" t="s">
        <v>5</v>
      </c>
      <c r="C10">
        <f>C8/B8</f>
        <v>1.2</v>
      </c>
      <c r="D10">
        <f t="shared" ref="D10:M10" si="9">D8/C8</f>
        <v>1.0833333333333333</v>
      </c>
      <c r="E10">
        <f t="shared" si="9"/>
        <v>1.2307692307692308</v>
      </c>
      <c r="F10">
        <f t="shared" si="9"/>
        <v>1.25</v>
      </c>
      <c r="G10">
        <f t="shared" si="9"/>
        <v>1.1499999999999999</v>
      </c>
      <c r="H10">
        <f t="shared" si="9"/>
        <v>1.3043478260869565</v>
      </c>
      <c r="I10">
        <f t="shared" si="9"/>
        <v>1.3333333333333333</v>
      </c>
      <c r="J10">
        <f t="shared" si="9"/>
        <v>1.2749999999999999</v>
      </c>
      <c r="K10">
        <f t="shared" si="9"/>
        <v>1.392156862745098</v>
      </c>
      <c r="L10">
        <f t="shared" si="9"/>
        <v>1.267605633802817</v>
      </c>
      <c r="M10">
        <f t="shared" si="9"/>
        <v>1.2222222222222223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"/>
  <sheetViews>
    <sheetView workbookViewId="0">
      <selection activeCell="E8" sqref="E8"/>
    </sheetView>
  </sheetViews>
  <sheetFormatPr baseColWidth="10" defaultRowHeight="15" x14ac:dyDescent="0"/>
  <sheetData>
    <row r="1" spans="1:29">
      <c r="A1" s="1" t="s">
        <v>14</v>
      </c>
      <c r="B1" t="s">
        <v>12</v>
      </c>
      <c r="C1">
        <v>2008</v>
      </c>
      <c r="D1">
        <f>C1+1</f>
        <v>2009</v>
      </c>
      <c r="E1">
        <f t="shared" ref="E1:AB1" si="0">D1+1</f>
        <v>2010</v>
      </c>
      <c r="F1">
        <f t="shared" si="0"/>
        <v>2011</v>
      </c>
      <c r="G1">
        <f t="shared" si="0"/>
        <v>2012</v>
      </c>
      <c r="H1">
        <f t="shared" si="0"/>
        <v>2013</v>
      </c>
      <c r="I1">
        <f t="shared" si="0"/>
        <v>2014</v>
      </c>
      <c r="J1">
        <f t="shared" si="0"/>
        <v>2015</v>
      </c>
      <c r="K1">
        <f t="shared" si="0"/>
        <v>2016</v>
      </c>
      <c r="L1">
        <f t="shared" si="0"/>
        <v>2017</v>
      </c>
      <c r="M1">
        <f t="shared" si="0"/>
        <v>2018</v>
      </c>
      <c r="N1">
        <f t="shared" si="0"/>
        <v>2019</v>
      </c>
      <c r="O1">
        <f t="shared" si="0"/>
        <v>2020</v>
      </c>
      <c r="P1">
        <f t="shared" si="0"/>
        <v>2021</v>
      </c>
      <c r="Q1">
        <f t="shared" si="0"/>
        <v>2022</v>
      </c>
      <c r="R1">
        <f t="shared" si="0"/>
        <v>2023</v>
      </c>
      <c r="S1">
        <f t="shared" si="0"/>
        <v>2024</v>
      </c>
      <c r="T1">
        <f t="shared" si="0"/>
        <v>2025</v>
      </c>
      <c r="U1">
        <f t="shared" si="0"/>
        <v>2026</v>
      </c>
      <c r="V1">
        <f t="shared" si="0"/>
        <v>2027</v>
      </c>
      <c r="W1">
        <f t="shared" si="0"/>
        <v>2028</v>
      </c>
      <c r="X1">
        <f>W1+1</f>
        <v>2029</v>
      </c>
      <c r="Y1">
        <f t="shared" si="0"/>
        <v>2030</v>
      </c>
      <c r="Z1">
        <f t="shared" si="0"/>
        <v>2031</v>
      </c>
      <c r="AA1">
        <f t="shared" si="0"/>
        <v>2032</v>
      </c>
      <c r="AB1">
        <f t="shared" si="0"/>
        <v>2033</v>
      </c>
      <c r="AC1">
        <f>AB1+1</f>
        <v>2034</v>
      </c>
    </row>
    <row r="2" spans="1:29">
      <c r="A2" t="s">
        <v>9</v>
      </c>
      <c r="B2">
        <f>50/12</f>
        <v>4.166666666666667</v>
      </c>
      <c r="C2">
        <v>0</v>
      </c>
      <c r="D2">
        <f>C2+$B2</f>
        <v>4.166666666666667</v>
      </c>
      <c r="E2">
        <f t="shared" ref="E2:AC4" si="1">D2+$B2</f>
        <v>8.3333333333333339</v>
      </c>
      <c r="F2">
        <f t="shared" si="1"/>
        <v>12.5</v>
      </c>
      <c r="G2">
        <f t="shared" si="1"/>
        <v>16.666666666666668</v>
      </c>
      <c r="H2">
        <f t="shared" si="1"/>
        <v>20.833333333333336</v>
      </c>
      <c r="I2">
        <f t="shared" si="1"/>
        <v>25.000000000000004</v>
      </c>
      <c r="J2">
        <f t="shared" si="1"/>
        <v>29.166666666666671</v>
      </c>
      <c r="K2">
        <f t="shared" si="1"/>
        <v>33.333333333333336</v>
      </c>
      <c r="L2">
        <f t="shared" si="1"/>
        <v>37.5</v>
      </c>
      <c r="M2">
        <f t="shared" si="1"/>
        <v>41.666666666666664</v>
      </c>
      <c r="N2">
        <f t="shared" si="1"/>
        <v>45.833333333333329</v>
      </c>
      <c r="O2">
        <f t="shared" si="1"/>
        <v>49.999999999999993</v>
      </c>
      <c r="P2">
        <f t="shared" si="1"/>
        <v>54.166666666666657</v>
      </c>
      <c r="Q2">
        <f t="shared" si="1"/>
        <v>58.333333333333321</v>
      </c>
      <c r="R2">
        <f t="shared" si="1"/>
        <v>62.499999999999986</v>
      </c>
      <c r="S2">
        <f t="shared" si="1"/>
        <v>66.666666666666657</v>
      </c>
      <c r="T2">
        <f t="shared" si="1"/>
        <v>70.833333333333329</v>
      </c>
      <c r="U2">
        <f t="shared" si="1"/>
        <v>75</v>
      </c>
      <c r="V2">
        <f t="shared" si="1"/>
        <v>79.166666666666671</v>
      </c>
      <c r="W2">
        <f t="shared" si="1"/>
        <v>83.333333333333343</v>
      </c>
      <c r="X2">
        <f t="shared" si="1"/>
        <v>87.500000000000014</v>
      </c>
      <c r="Y2">
        <f t="shared" si="1"/>
        <v>91.666666666666686</v>
      </c>
      <c r="Z2">
        <f t="shared" si="1"/>
        <v>95.833333333333357</v>
      </c>
      <c r="AA2">
        <f t="shared" si="1"/>
        <v>100.00000000000003</v>
      </c>
      <c r="AB2">
        <f t="shared" si="1"/>
        <v>104.1666666666667</v>
      </c>
      <c r="AC2">
        <f t="shared" si="1"/>
        <v>108.33333333333337</v>
      </c>
    </row>
    <row r="3" spans="1:29">
      <c r="A3" t="s">
        <v>10</v>
      </c>
      <c r="B3">
        <f>25/12</f>
        <v>2.0833333333333335</v>
      </c>
      <c r="C3">
        <v>0</v>
      </c>
      <c r="D3">
        <f t="shared" ref="D3:S4" si="2">C3+$B3</f>
        <v>2.0833333333333335</v>
      </c>
      <c r="E3">
        <f t="shared" si="2"/>
        <v>4.166666666666667</v>
      </c>
      <c r="F3">
        <f t="shared" si="2"/>
        <v>6.25</v>
      </c>
      <c r="G3">
        <f t="shared" si="2"/>
        <v>8.3333333333333339</v>
      </c>
      <c r="H3">
        <f t="shared" si="2"/>
        <v>10.416666666666668</v>
      </c>
      <c r="I3">
        <f t="shared" si="2"/>
        <v>12.500000000000002</v>
      </c>
      <c r="J3">
        <f t="shared" si="2"/>
        <v>14.583333333333336</v>
      </c>
      <c r="K3">
        <f t="shared" si="2"/>
        <v>16.666666666666668</v>
      </c>
      <c r="L3">
        <f t="shared" si="2"/>
        <v>18.75</v>
      </c>
      <c r="M3">
        <f t="shared" si="2"/>
        <v>20.833333333333332</v>
      </c>
      <c r="N3">
        <f t="shared" si="2"/>
        <v>22.916666666666664</v>
      </c>
      <c r="O3">
        <f t="shared" si="2"/>
        <v>24.999999999999996</v>
      </c>
      <c r="P3">
        <f t="shared" si="2"/>
        <v>27.083333333333329</v>
      </c>
      <c r="Q3">
        <f t="shared" si="2"/>
        <v>29.166666666666661</v>
      </c>
      <c r="R3">
        <f t="shared" si="2"/>
        <v>31.249999999999993</v>
      </c>
      <c r="S3">
        <f t="shared" si="2"/>
        <v>33.333333333333329</v>
      </c>
      <c r="T3">
        <f t="shared" si="1"/>
        <v>35.416666666666664</v>
      </c>
      <c r="U3">
        <f t="shared" si="1"/>
        <v>37.5</v>
      </c>
      <c r="V3">
        <f t="shared" si="1"/>
        <v>39.583333333333336</v>
      </c>
      <c r="W3">
        <f t="shared" si="1"/>
        <v>41.666666666666671</v>
      </c>
      <c r="X3">
        <f t="shared" si="1"/>
        <v>43.750000000000007</v>
      </c>
      <c r="Y3">
        <f t="shared" si="1"/>
        <v>45.833333333333343</v>
      </c>
      <c r="Z3">
        <f t="shared" si="1"/>
        <v>47.916666666666679</v>
      </c>
      <c r="AA3">
        <f t="shared" si="1"/>
        <v>50.000000000000014</v>
      </c>
      <c r="AB3">
        <f t="shared" si="1"/>
        <v>52.08333333333335</v>
      </c>
      <c r="AC3">
        <f t="shared" si="1"/>
        <v>54.166666666666686</v>
      </c>
    </row>
    <row r="4" spans="1:29">
      <c r="A4" t="s">
        <v>11</v>
      </c>
      <c r="B4">
        <f>5/12</f>
        <v>0.41666666666666669</v>
      </c>
      <c r="C4">
        <v>0</v>
      </c>
      <c r="D4">
        <f t="shared" si="2"/>
        <v>0.41666666666666669</v>
      </c>
      <c r="E4">
        <f t="shared" si="1"/>
        <v>0.83333333333333337</v>
      </c>
      <c r="F4">
        <f t="shared" si="1"/>
        <v>1.25</v>
      </c>
      <c r="G4">
        <f t="shared" si="1"/>
        <v>1.6666666666666667</v>
      </c>
      <c r="H4">
        <f t="shared" si="1"/>
        <v>2.0833333333333335</v>
      </c>
      <c r="I4">
        <f t="shared" si="1"/>
        <v>2.5</v>
      </c>
      <c r="J4">
        <f t="shared" si="1"/>
        <v>2.9166666666666665</v>
      </c>
      <c r="K4">
        <f t="shared" si="1"/>
        <v>3.333333333333333</v>
      </c>
      <c r="L4">
        <f t="shared" si="1"/>
        <v>3.7499999999999996</v>
      </c>
      <c r="M4">
        <f t="shared" si="1"/>
        <v>4.1666666666666661</v>
      </c>
      <c r="N4">
        <f t="shared" si="1"/>
        <v>4.583333333333333</v>
      </c>
      <c r="O4">
        <f t="shared" si="1"/>
        <v>5</v>
      </c>
      <c r="P4">
        <f t="shared" si="1"/>
        <v>5.416666666666667</v>
      </c>
      <c r="Q4">
        <f t="shared" si="1"/>
        <v>5.8333333333333339</v>
      </c>
      <c r="R4">
        <f t="shared" si="1"/>
        <v>6.2500000000000009</v>
      </c>
      <c r="S4">
        <f t="shared" si="1"/>
        <v>6.6666666666666679</v>
      </c>
      <c r="T4">
        <f t="shared" si="1"/>
        <v>7.0833333333333348</v>
      </c>
      <c r="U4">
        <f t="shared" si="1"/>
        <v>7.5000000000000018</v>
      </c>
      <c r="V4">
        <f t="shared" si="1"/>
        <v>7.9166666666666687</v>
      </c>
      <c r="W4">
        <f t="shared" si="1"/>
        <v>8.3333333333333357</v>
      </c>
      <c r="X4">
        <f t="shared" si="1"/>
        <v>8.7500000000000018</v>
      </c>
      <c r="Y4">
        <f t="shared" si="1"/>
        <v>9.1666666666666679</v>
      </c>
      <c r="Z4">
        <f t="shared" si="1"/>
        <v>9.5833333333333339</v>
      </c>
      <c r="AA4">
        <f t="shared" si="1"/>
        <v>10</v>
      </c>
      <c r="AB4">
        <f t="shared" si="1"/>
        <v>10.416666666666666</v>
      </c>
      <c r="AC4">
        <f t="shared" si="1"/>
        <v>10.833333333333332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"/>
  <sheetViews>
    <sheetView workbookViewId="0">
      <selection activeCell="J24" sqref="J24"/>
    </sheetView>
  </sheetViews>
  <sheetFormatPr baseColWidth="10" defaultRowHeight="15" x14ac:dyDescent="0"/>
  <sheetData>
    <row r="1" spans="1:27">
      <c r="A1" t="s">
        <v>13</v>
      </c>
      <c r="B1">
        <v>2010</v>
      </c>
      <c r="C1">
        <f>B1+1</f>
        <v>2011</v>
      </c>
      <c r="D1">
        <f t="shared" ref="D1:Z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v>2035</v>
      </c>
    </row>
    <row r="2" spans="1:27">
      <c r="A2" t="s">
        <v>9</v>
      </c>
      <c r="B2">
        <v>0</v>
      </c>
      <c r="C2">
        <f>B2+($G2-$B2)/($G$1-$B$1)</f>
        <v>0.8</v>
      </c>
      <c r="D2">
        <f t="shared" ref="D2:F2" si="1">C2+($G2-$B2)/($G$1-$B$1)</f>
        <v>1.6</v>
      </c>
      <c r="E2">
        <f t="shared" si="1"/>
        <v>2.4000000000000004</v>
      </c>
      <c r="F2">
        <f t="shared" si="1"/>
        <v>3.2</v>
      </c>
      <c r="G2">
        <v>4</v>
      </c>
      <c r="H2">
        <f>G2+($L2-$G2)/($L$1-$G$1)</f>
        <v>6.2</v>
      </c>
      <c r="I2">
        <f t="shared" ref="I2:K2" si="2">H2+($L2-$G2)/($L$1-$G$1)</f>
        <v>8.4</v>
      </c>
      <c r="J2">
        <f t="shared" si="2"/>
        <v>10.600000000000001</v>
      </c>
      <c r="K2">
        <f t="shared" si="2"/>
        <v>12.8</v>
      </c>
      <c r="L2">
        <v>15</v>
      </c>
      <c r="M2">
        <f>L2+($Q2-$L2)/($Q$1-$L$1)</f>
        <v>17.8</v>
      </c>
      <c r="N2">
        <f t="shared" ref="N2:P2" si="3">M2+($Q2-$L2)/($Q$1-$L$1)</f>
        <v>20.6</v>
      </c>
      <c r="O2">
        <f t="shared" si="3"/>
        <v>23.400000000000002</v>
      </c>
      <c r="P2">
        <f t="shared" si="3"/>
        <v>26.200000000000003</v>
      </c>
      <c r="Q2">
        <v>29</v>
      </c>
      <c r="R2">
        <f>Q2+($V2-$Q2)/($V$1-$Q$1)</f>
        <v>33.200000000000003</v>
      </c>
      <c r="S2">
        <f t="shared" ref="S2:U2" si="4">R2+($V2-$Q2)/($V$1-$Q$1)</f>
        <v>37.400000000000006</v>
      </c>
      <c r="T2">
        <f t="shared" si="4"/>
        <v>41.600000000000009</v>
      </c>
      <c r="U2">
        <f t="shared" si="4"/>
        <v>45.800000000000011</v>
      </c>
      <c r="V2">
        <v>50</v>
      </c>
      <c r="W2">
        <f>V2+($AA2-$V2)/($AA$1-$V$1)</f>
        <v>56</v>
      </c>
      <c r="X2">
        <f t="shared" ref="X2:Z2" si="5">W2+($AA2-$V2)/($AA$1-$V$1)</f>
        <v>62</v>
      </c>
      <c r="Y2">
        <f t="shared" si="5"/>
        <v>68</v>
      </c>
      <c r="Z2">
        <f t="shared" si="5"/>
        <v>74</v>
      </c>
      <c r="AA2">
        <v>80</v>
      </c>
    </row>
    <row r="3" spans="1:27">
      <c r="A3" t="s">
        <v>18</v>
      </c>
      <c r="B3">
        <v>0</v>
      </c>
      <c r="C3">
        <f t="shared" ref="C3:F4" si="6">B3+($G3-$B3)/($G$1-$B$1)</f>
        <v>0.4</v>
      </c>
      <c r="D3">
        <f t="shared" si="6"/>
        <v>0.8</v>
      </c>
      <c r="E3">
        <f t="shared" si="6"/>
        <v>1.2000000000000002</v>
      </c>
      <c r="F3">
        <f t="shared" si="6"/>
        <v>1.6</v>
      </c>
      <c r="G3">
        <v>2</v>
      </c>
      <c r="H3">
        <f t="shared" ref="H3:K4" si="7">G3+($L3-$G3)/($L$1-$G$1)</f>
        <v>3.6</v>
      </c>
      <c r="I3">
        <f t="shared" si="7"/>
        <v>5.2</v>
      </c>
      <c r="J3">
        <f t="shared" si="7"/>
        <v>6.8000000000000007</v>
      </c>
      <c r="K3">
        <f t="shared" si="7"/>
        <v>8.4</v>
      </c>
      <c r="L3">
        <v>10</v>
      </c>
      <c r="M3">
        <f t="shared" ref="M3:P4" si="8">L3+($Q3-$L3)/($Q$1-$L$1)</f>
        <v>12.2</v>
      </c>
      <c r="N3">
        <f t="shared" si="8"/>
        <v>14.399999999999999</v>
      </c>
      <c r="O3">
        <f t="shared" si="8"/>
        <v>16.599999999999998</v>
      </c>
      <c r="P3">
        <f t="shared" si="8"/>
        <v>18.799999999999997</v>
      </c>
      <c r="Q3">
        <v>21</v>
      </c>
      <c r="R3">
        <f t="shared" ref="R3:U4" si="9">Q3+($V3-$Q3)/($V$1-$Q$1)</f>
        <v>24.8</v>
      </c>
      <c r="S3">
        <f t="shared" si="9"/>
        <v>28.6</v>
      </c>
      <c r="T3">
        <f t="shared" si="9"/>
        <v>32.4</v>
      </c>
      <c r="U3">
        <f t="shared" si="9"/>
        <v>36.199999999999996</v>
      </c>
      <c r="V3">
        <v>40</v>
      </c>
      <c r="W3">
        <f t="shared" ref="W3:Z4" si="10">V3+($AA3-$V3)/($AA$1-$V$1)</f>
        <v>45</v>
      </c>
      <c r="X3">
        <f t="shared" si="10"/>
        <v>50</v>
      </c>
      <c r="Y3">
        <f t="shared" si="10"/>
        <v>55</v>
      </c>
      <c r="Z3">
        <f t="shared" si="10"/>
        <v>60</v>
      </c>
      <c r="AA3">
        <v>65</v>
      </c>
    </row>
    <row r="4" spans="1:27">
      <c r="A4" t="s">
        <v>11</v>
      </c>
      <c r="B4">
        <v>0</v>
      </c>
      <c r="C4">
        <f t="shared" si="6"/>
        <v>0.1</v>
      </c>
      <c r="D4">
        <f t="shared" si="6"/>
        <v>0.2</v>
      </c>
      <c r="E4">
        <f t="shared" si="6"/>
        <v>0.30000000000000004</v>
      </c>
      <c r="F4">
        <f t="shared" si="6"/>
        <v>0.4</v>
      </c>
      <c r="G4">
        <v>0.5</v>
      </c>
      <c r="H4">
        <f t="shared" si="7"/>
        <v>1</v>
      </c>
      <c r="I4">
        <f t="shared" si="7"/>
        <v>1.5</v>
      </c>
      <c r="J4">
        <f t="shared" si="7"/>
        <v>2</v>
      </c>
      <c r="K4">
        <f t="shared" si="7"/>
        <v>2.5</v>
      </c>
      <c r="L4">
        <v>3</v>
      </c>
      <c r="M4">
        <f t="shared" si="8"/>
        <v>3.6</v>
      </c>
      <c r="N4">
        <f t="shared" si="8"/>
        <v>4.2</v>
      </c>
      <c r="O4">
        <f t="shared" si="8"/>
        <v>4.8</v>
      </c>
      <c r="P4">
        <f t="shared" si="8"/>
        <v>5.3999999999999995</v>
      </c>
      <c r="Q4">
        <v>6</v>
      </c>
      <c r="R4">
        <f t="shared" si="9"/>
        <v>6.8</v>
      </c>
      <c r="S4">
        <f t="shared" si="9"/>
        <v>7.6</v>
      </c>
      <c r="T4">
        <f t="shared" si="9"/>
        <v>8.4</v>
      </c>
      <c r="U4">
        <f t="shared" si="9"/>
        <v>9.2000000000000011</v>
      </c>
      <c r="V4">
        <v>10</v>
      </c>
      <c r="W4">
        <f t="shared" si="10"/>
        <v>10.8</v>
      </c>
      <c r="X4">
        <f t="shared" si="10"/>
        <v>11.600000000000001</v>
      </c>
      <c r="Y4">
        <f t="shared" si="10"/>
        <v>12.400000000000002</v>
      </c>
      <c r="Z4">
        <f t="shared" si="10"/>
        <v>13.200000000000003</v>
      </c>
      <c r="AA4">
        <v>14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selection activeCell="Q2" sqref="Q2"/>
    </sheetView>
  </sheetViews>
  <sheetFormatPr baseColWidth="10" defaultRowHeight="15" x14ac:dyDescent="0"/>
  <sheetData>
    <row r="1" spans="1:25">
      <c r="A1" t="s">
        <v>22</v>
      </c>
      <c r="B1">
        <v>2011</v>
      </c>
      <c r="C1">
        <f>B1+1</f>
        <v>2012</v>
      </c>
      <c r="D1">
        <f t="shared" ref="D1:Y1" si="0">C1+1</f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</row>
    <row r="2" spans="1:25">
      <c r="A2" t="s">
        <v>23</v>
      </c>
      <c r="B2">
        <f>250000/10</f>
        <v>25000</v>
      </c>
      <c r="C2">
        <f>2/5*150000</f>
        <v>60000</v>
      </c>
      <c r="D2">
        <f>3/5*250000</f>
        <v>150000</v>
      </c>
      <c r="E2">
        <f>(1+1/10)*250000</f>
        <v>275000</v>
      </c>
      <c r="F2">
        <f>E2+250000</f>
        <v>525000</v>
      </c>
      <c r="G2">
        <f>F2+250000</f>
        <v>775000</v>
      </c>
      <c r="H2">
        <f>10^6+250000*2/5</f>
        <v>1100000</v>
      </c>
      <c r="I2">
        <f>1250000+250000*7/10</f>
        <v>1425000</v>
      </c>
      <c r="J2">
        <f>1500000+250000*4/5</f>
        <v>1700000</v>
      </c>
      <c r="K2">
        <f>2*10^6</f>
        <v>2000000</v>
      </c>
      <c r="L2">
        <f>K2+$K$4</f>
        <v>2300000</v>
      </c>
      <c r="M2">
        <f t="shared" ref="M2:Y2" si="1">L2+$K$4</f>
        <v>2600000</v>
      </c>
      <c r="N2">
        <f t="shared" si="1"/>
        <v>2900000</v>
      </c>
      <c r="O2">
        <f t="shared" si="1"/>
        <v>3200000</v>
      </c>
      <c r="P2">
        <f t="shared" si="1"/>
        <v>3500000</v>
      </c>
      <c r="Q2">
        <f t="shared" si="1"/>
        <v>3800000</v>
      </c>
      <c r="R2">
        <f t="shared" si="1"/>
        <v>4100000</v>
      </c>
      <c r="S2">
        <f t="shared" si="1"/>
        <v>4400000</v>
      </c>
      <c r="T2">
        <f t="shared" si="1"/>
        <v>4700000</v>
      </c>
      <c r="U2">
        <f t="shared" si="1"/>
        <v>5000000</v>
      </c>
      <c r="V2">
        <f t="shared" si="1"/>
        <v>5300000</v>
      </c>
      <c r="W2">
        <f t="shared" si="1"/>
        <v>5600000</v>
      </c>
      <c r="X2">
        <f t="shared" si="1"/>
        <v>5900000</v>
      </c>
      <c r="Y2">
        <f t="shared" si="1"/>
        <v>6200000</v>
      </c>
    </row>
    <row r="3" spans="1:25">
      <c r="A3" t="s">
        <v>5</v>
      </c>
      <c r="C3">
        <f>C2/B2</f>
        <v>2.4</v>
      </c>
      <c r="D3">
        <f t="shared" ref="D3:K3" si="2">D2/C2</f>
        <v>2.5</v>
      </c>
      <c r="E3">
        <f t="shared" si="2"/>
        <v>1.8333333333333333</v>
      </c>
      <c r="F3">
        <f t="shared" si="2"/>
        <v>1.9090909090909092</v>
      </c>
      <c r="G3">
        <f t="shared" si="2"/>
        <v>1.4761904761904763</v>
      </c>
      <c r="H3">
        <f t="shared" si="2"/>
        <v>1.4193548387096775</v>
      </c>
      <c r="I3">
        <f t="shared" si="2"/>
        <v>1.2954545454545454</v>
      </c>
      <c r="J3">
        <f t="shared" si="2"/>
        <v>1.1929824561403508</v>
      </c>
      <c r="K3">
        <f t="shared" si="2"/>
        <v>1.1764705882352942</v>
      </c>
    </row>
    <row r="4" spans="1:25">
      <c r="C4">
        <f>C2-B2</f>
        <v>35000</v>
      </c>
      <c r="D4">
        <f t="shared" ref="D4:K4" si="3">D2-C2</f>
        <v>90000</v>
      </c>
      <c r="E4">
        <f t="shared" si="3"/>
        <v>125000</v>
      </c>
      <c r="F4">
        <f t="shared" si="3"/>
        <v>250000</v>
      </c>
      <c r="G4">
        <f t="shared" si="3"/>
        <v>250000</v>
      </c>
      <c r="H4">
        <f t="shared" si="3"/>
        <v>325000</v>
      </c>
      <c r="I4">
        <f t="shared" si="3"/>
        <v>325000</v>
      </c>
      <c r="J4">
        <f t="shared" si="3"/>
        <v>275000</v>
      </c>
      <c r="K4">
        <f t="shared" si="3"/>
        <v>300000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Load</vt:lpstr>
      <vt:lpstr>PG&amp;E Projections</vt:lpstr>
      <vt:lpstr>2009 PGE Projections</vt:lpstr>
      <vt:lpstr>2013 PGE Projections</vt:lpstr>
      <vt:lpstr>PGE Presentatin Projections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2014-03-14T21:27:13Z</dcterms:created>
  <dcterms:modified xsi:type="dcterms:W3CDTF">2014-03-15T21:47:09Z</dcterms:modified>
</cp:coreProperties>
</file>