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RealmOfTheMadAdam\Profiling\"/>
    </mc:Choice>
  </mc:AlternateContent>
  <xr:revisionPtr revIDLastSave="0" documentId="13_ncr:1_{DDA2770E-7766-45D1-A5D6-1BDD03F9704B}" xr6:coauthVersionLast="45" xr6:coauthVersionMax="45" xr10:uidLastSave="{00000000-0000-0000-0000-000000000000}"/>
  <bookViews>
    <workbookView xWindow="-28920" yWindow="-120" windowWidth="29040" windowHeight="15840" activeTab="3" xr2:uid="{8E89F3B8-11B8-4E0D-80C8-FC552A892173}"/>
  </bookViews>
  <sheets>
    <sheet name="Data" sheetId="1" r:id="rId1"/>
    <sheet name="5FrameComparison" sheetId="3" r:id="rId2"/>
    <sheet name="Results" sheetId="2" r:id="rId3"/>
    <sheet name="Before and Aft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3" i="3" l="1"/>
  <c r="V47" i="3"/>
  <c r="V41" i="3"/>
  <c r="V35" i="3"/>
  <c r="V29" i="3"/>
  <c r="V23" i="3"/>
  <c r="V17" i="3"/>
  <c r="V11" i="3"/>
  <c r="V5" i="3"/>
  <c r="S57" i="3"/>
  <c r="S56" i="3"/>
  <c r="U53" i="3" s="1"/>
  <c r="S55" i="3"/>
  <c r="S54" i="3"/>
  <c r="T53" i="3"/>
  <c r="S53" i="3"/>
  <c r="S51" i="3"/>
  <c r="S50" i="3"/>
  <c r="U47" i="3" s="1"/>
  <c r="S49" i="3"/>
  <c r="S48" i="3"/>
  <c r="T47" i="3"/>
  <c r="S47" i="3"/>
  <c r="S45" i="3"/>
  <c r="S44" i="3"/>
  <c r="U41" i="3" s="1"/>
  <c r="S43" i="3"/>
  <c r="S42" i="3"/>
  <c r="T41" i="3"/>
  <c r="S41" i="3"/>
  <c r="S39" i="3"/>
  <c r="S38" i="3"/>
  <c r="U35" i="3" s="1"/>
  <c r="S37" i="3"/>
  <c r="S36" i="3"/>
  <c r="T35" i="3"/>
  <c r="S35" i="3"/>
  <c r="S33" i="3"/>
  <c r="S32" i="3"/>
  <c r="U29" i="3" s="1"/>
  <c r="S31" i="3"/>
  <c r="S30" i="3"/>
  <c r="T29" i="3"/>
  <c r="S29" i="3"/>
  <c r="S27" i="3"/>
  <c r="S26" i="3"/>
  <c r="S25" i="3"/>
  <c r="S24" i="3"/>
  <c r="U23" i="3"/>
  <c r="T23" i="3"/>
  <c r="S23" i="3"/>
  <c r="S21" i="3"/>
  <c r="S20" i="3"/>
  <c r="U17" i="3" s="1"/>
  <c r="S19" i="3"/>
  <c r="S18" i="3"/>
  <c r="T17" i="3"/>
  <c r="S17" i="3"/>
  <c r="S15" i="3"/>
  <c r="S14" i="3"/>
  <c r="S13" i="3"/>
  <c r="S12" i="3"/>
  <c r="U11" i="3"/>
  <c r="T11" i="3"/>
  <c r="S11" i="3"/>
  <c r="S9" i="3"/>
  <c r="S8" i="3"/>
  <c r="U5" i="3" s="1"/>
  <c r="S7" i="3"/>
  <c r="S6" i="3"/>
  <c r="T5" i="3"/>
  <c r="S5" i="3"/>
  <c r="J11" i="3"/>
  <c r="L11" i="3" s="1"/>
  <c r="J17" i="3"/>
  <c r="L17" i="3" s="1"/>
  <c r="J23" i="3"/>
  <c r="L23" i="3" s="1"/>
  <c r="J29" i="3"/>
  <c r="L29" i="3" s="1"/>
  <c r="J35" i="3"/>
  <c r="L35" i="3" s="1"/>
  <c r="J41" i="3"/>
  <c r="L41" i="3" s="1"/>
  <c r="J47" i="3"/>
  <c r="L47" i="3" s="1"/>
  <c r="J53" i="3"/>
  <c r="L53" i="3" s="1"/>
  <c r="I11" i="3"/>
  <c r="I12" i="3"/>
  <c r="I13" i="3"/>
  <c r="I14" i="3"/>
  <c r="I15" i="3"/>
  <c r="I17" i="3"/>
  <c r="I18" i="3"/>
  <c r="I19" i="3"/>
  <c r="I20" i="3"/>
  <c r="I21" i="3"/>
  <c r="I23" i="3"/>
  <c r="I24" i="3"/>
  <c r="I25" i="3"/>
  <c r="I26" i="3"/>
  <c r="I27" i="3"/>
  <c r="I29" i="3"/>
  <c r="I30" i="3"/>
  <c r="I31" i="3"/>
  <c r="I32" i="3"/>
  <c r="I33" i="3"/>
  <c r="I35" i="3"/>
  <c r="I36" i="3"/>
  <c r="I37" i="3"/>
  <c r="I38" i="3"/>
  <c r="I39" i="3"/>
  <c r="I41" i="3"/>
  <c r="I42" i="3"/>
  <c r="I43" i="3"/>
  <c r="I44" i="3"/>
  <c r="I45" i="3"/>
  <c r="I47" i="3"/>
  <c r="I48" i="3"/>
  <c r="I49" i="3"/>
  <c r="I50" i="3"/>
  <c r="I51" i="3"/>
  <c r="I53" i="3"/>
  <c r="I54" i="3"/>
  <c r="I55" i="3"/>
  <c r="I56" i="3"/>
  <c r="I57" i="3"/>
  <c r="P4" i="1"/>
  <c r="P3" i="1"/>
  <c r="Q4" i="1"/>
  <c r="Q3" i="1"/>
  <c r="N3" i="1"/>
  <c r="J5" i="3"/>
  <c r="L5" i="3" s="1"/>
  <c r="I9" i="3"/>
  <c r="I8" i="3"/>
  <c r="I7" i="3"/>
  <c r="I6" i="3"/>
  <c r="I5" i="3"/>
  <c r="E5" i="3"/>
  <c r="G5" i="3" s="1"/>
  <c r="N11" i="3"/>
  <c r="N12" i="3"/>
  <c r="N13" i="3"/>
  <c r="N14" i="3"/>
  <c r="N15" i="3"/>
  <c r="N17" i="3"/>
  <c r="N18" i="3"/>
  <c r="N19" i="3"/>
  <c r="N20" i="3"/>
  <c r="N21" i="3"/>
  <c r="N23" i="3"/>
  <c r="N24" i="3"/>
  <c r="N25" i="3"/>
  <c r="N26" i="3"/>
  <c r="N27" i="3"/>
  <c r="N29" i="3"/>
  <c r="N30" i="3"/>
  <c r="N31" i="3"/>
  <c r="N32" i="3"/>
  <c r="N33" i="3"/>
  <c r="N35" i="3"/>
  <c r="N36" i="3"/>
  <c r="N37" i="3"/>
  <c r="N38" i="3"/>
  <c r="N39" i="3"/>
  <c r="N41" i="3"/>
  <c r="N42" i="3"/>
  <c r="N43" i="3"/>
  <c r="N44" i="3"/>
  <c r="N45" i="3"/>
  <c r="N47" i="3"/>
  <c r="N48" i="3"/>
  <c r="N49" i="3"/>
  <c r="N50" i="3"/>
  <c r="N51" i="3"/>
  <c r="N53" i="3"/>
  <c r="N54" i="3"/>
  <c r="N55" i="3"/>
  <c r="N56" i="3"/>
  <c r="N57" i="3"/>
  <c r="N6" i="3"/>
  <c r="N7" i="3"/>
  <c r="N8" i="3"/>
  <c r="N9" i="3"/>
  <c r="N5" i="3"/>
  <c r="D5" i="3"/>
  <c r="J4" i="1"/>
  <c r="M3" i="1"/>
  <c r="M4" i="1"/>
  <c r="C4" i="1"/>
  <c r="D11" i="3"/>
  <c r="D12" i="3"/>
  <c r="D13" i="3"/>
  <c r="D14" i="3"/>
  <c r="D15" i="3"/>
  <c r="D17" i="3"/>
  <c r="D18" i="3"/>
  <c r="D19" i="3"/>
  <c r="D20" i="3"/>
  <c r="D21" i="3"/>
  <c r="D23" i="3"/>
  <c r="D24" i="3"/>
  <c r="D25" i="3"/>
  <c r="D26" i="3"/>
  <c r="D27" i="3"/>
  <c r="D29" i="3"/>
  <c r="D30" i="3"/>
  <c r="D31" i="3"/>
  <c r="D32" i="3"/>
  <c r="D33" i="3"/>
  <c r="D35" i="3"/>
  <c r="D36" i="3"/>
  <c r="D37" i="3"/>
  <c r="D38" i="3"/>
  <c r="D39" i="3"/>
  <c r="D41" i="3"/>
  <c r="D42" i="3"/>
  <c r="D43" i="3"/>
  <c r="D44" i="3"/>
  <c r="D45" i="3"/>
  <c r="D47" i="3"/>
  <c r="D48" i="3"/>
  <c r="D49" i="3"/>
  <c r="D50" i="3"/>
  <c r="D51" i="3"/>
  <c r="D53" i="3"/>
  <c r="D54" i="3"/>
  <c r="D55" i="3"/>
  <c r="D56" i="3"/>
  <c r="D57" i="3"/>
  <c r="D6" i="3"/>
  <c r="D7" i="3"/>
  <c r="D8" i="3"/>
  <c r="D9" i="3"/>
  <c r="O53" i="3"/>
  <c r="Q53" i="3" s="1"/>
  <c r="O47" i="3"/>
  <c r="Q47" i="3" s="1"/>
  <c r="O41" i="3"/>
  <c r="Q41" i="3" s="1"/>
  <c r="O35" i="3"/>
  <c r="Q35" i="3" s="1"/>
  <c r="O29" i="3"/>
  <c r="Q29" i="3" s="1"/>
  <c r="O23" i="3"/>
  <c r="Q23" i="3" s="1"/>
  <c r="O17" i="3"/>
  <c r="Q17" i="3" s="1"/>
  <c r="O11" i="3"/>
  <c r="Q11" i="3" s="1"/>
  <c r="O5" i="3"/>
  <c r="Q5" i="3" s="1"/>
  <c r="K41" i="3" l="1"/>
  <c r="F23" i="3"/>
  <c r="K5" i="3"/>
  <c r="F41" i="3"/>
  <c r="P41" i="3"/>
  <c r="K23" i="3"/>
  <c r="F47" i="3"/>
  <c r="P23" i="3"/>
  <c r="P53" i="3"/>
  <c r="K29" i="3"/>
  <c r="P5" i="3"/>
  <c r="P11" i="3"/>
  <c r="K11" i="3"/>
  <c r="F17" i="3"/>
  <c r="P29" i="3"/>
  <c r="K47" i="3"/>
  <c r="F11" i="3"/>
  <c r="F29" i="3"/>
  <c r="F35" i="3"/>
  <c r="P47" i="3"/>
  <c r="P35" i="3"/>
  <c r="K17" i="3"/>
  <c r="F53" i="3"/>
  <c r="P17" i="3"/>
  <c r="K53" i="3"/>
  <c r="K35" i="3"/>
  <c r="F5" i="3"/>
  <c r="N4" i="1"/>
  <c r="E53" i="3"/>
  <c r="G53" i="3" s="1"/>
  <c r="E47" i="3"/>
  <c r="G47" i="3" s="1"/>
  <c r="E41" i="3"/>
  <c r="G41" i="3" s="1"/>
  <c r="E35" i="3"/>
  <c r="G35" i="3" s="1"/>
  <c r="E29" i="3"/>
  <c r="G29" i="3" s="1"/>
  <c r="E23" i="3"/>
  <c r="G23" i="3" s="1"/>
  <c r="E17" i="3"/>
  <c r="G17" i="3" s="1"/>
  <c r="E11" i="3"/>
  <c r="G11" i="3" s="1"/>
  <c r="L3" i="1"/>
  <c r="L4" i="1"/>
  <c r="G4" i="1" l="1"/>
  <c r="H4" i="1"/>
  <c r="G11" i="1"/>
  <c r="H11" i="1"/>
  <c r="G18" i="1"/>
  <c r="H18" i="1"/>
  <c r="G25" i="1"/>
  <c r="H25" i="1"/>
  <c r="G32" i="1"/>
  <c r="H32" i="1"/>
  <c r="C11" i="1"/>
  <c r="D11" i="1"/>
  <c r="C18" i="1"/>
  <c r="D18" i="1"/>
  <c r="C25" i="1"/>
  <c r="D25" i="1"/>
  <c r="C32" i="1"/>
  <c r="D32" i="1"/>
  <c r="D4" i="1"/>
  <c r="D19" i="1" l="1"/>
  <c r="D21" i="1" s="1"/>
  <c r="H19" i="1"/>
  <c r="H20" i="1" s="1"/>
  <c r="H26" i="1"/>
  <c r="H27" i="1" s="1"/>
  <c r="H33" i="1"/>
  <c r="H34" i="1" s="1"/>
  <c r="D33" i="1"/>
  <c r="D35" i="1" s="1"/>
  <c r="H5" i="1"/>
  <c r="H7" i="1" s="1"/>
  <c r="H12" i="1"/>
  <c r="H14" i="1" s="1"/>
  <c r="D12" i="1"/>
  <c r="D13" i="1" s="1"/>
  <c r="D26" i="1"/>
  <c r="D27" i="1" s="1"/>
  <c r="D5" i="1"/>
  <c r="D6" i="1" s="1"/>
  <c r="D7" i="1" l="1"/>
  <c r="H35" i="1"/>
  <c r="H28" i="1"/>
  <c r="H6" i="1"/>
  <c r="D20" i="1"/>
  <c r="O4" i="1" s="1"/>
  <c r="H21" i="1"/>
  <c r="D34" i="1"/>
  <c r="H13" i="1"/>
  <c r="D14" i="1"/>
  <c r="D28" i="1"/>
  <c r="R4" i="1" l="1"/>
  <c r="R3" i="1"/>
  <c r="O3" i="1"/>
</calcChain>
</file>

<file path=xl/sharedStrings.xml><?xml version="1.0" encoding="utf-8"?>
<sst xmlns="http://schemas.openxmlformats.org/spreadsheetml/2006/main" count="138" uniqueCount="41">
  <si>
    <t>NumEntities</t>
  </si>
  <si>
    <t>Update</t>
  </si>
  <si>
    <t xml:space="preserve">Update </t>
  </si>
  <si>
    <t>Render</t>
  </si>
  <si>
    <t>Update + Render</t>
  </si>
  <si>
    <t>Update %</t>
  </si>
  <si>
    <t>Render %</t>
  </si>
  <si>
    <t>Update Average %</t>
  </si>
  <si>
    <t>Render Average %</t>
  </si>
  <si>
    <t>AI System</t>
  </si>
  <si>
    <t>Combat System</t>
  </si>
  <si>
    <t>Input System</t>
  </si>
  <si>
    <t>Physics System</t>
  </si>
  <si>
    <t>Movement System</t>
  </si>
  <si>
    <t>Quest System</t>
  </si>
  <si>
    <t>Render System</t>
  </si>
  <si>
    <t>Trigger System</t>
  </si>
  <si>
    <t>UI System</t>
  </si>
  <si>
    <t>Systems</t>
  </si>
  <si>
    <t>HPC Time</t>
  </si>
  <si>
    <t>Update HPC</t>
  </si>
  <si>
    <t>Render HPC</t>
  </si>
  <si>
    <t>HTC Time</t>
  </si>
  <si>
    <t>Num Entities:</t>
  </si>
  <si>
    <t>Average HPC Time</t>
  </si>
  <si>
    <t>Average % of total Update</t>
  </si>
  <si>
    <t>HPC Average Update</t>
  </si>
  <si>
    <t>HPC Average Render</t>
  </si>
  <si>
    <t>MS Time</t>
  </si>
  <si>
    <t>Average MS Time</t>
  </si>
  <si>
    <t>Sec:</t>
  </si>
  <si>
    <t>MS Average Update</t>
  </si>
  <si>
    <t>Standard MS per frame for 60 fps:</t>
  </si>
  <si>
    <t>Average % of total update</t>
  </si>
  <si>
    <t>MS Average Render</t>
  </si>
  <si>
    <t>Before:</t>
  </si>
  <si>
    <t>After:</t>
  </si>
  <si>
    <t>Entity Count:</t>
  </si>
  <si>
    <t>AI System Update (MS):</t>
  </si>
  <si>
    <t>Avg Frame Time (MS):</t>
  </si>
  <si>
    <t>Physics System Update (MS):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</si>
</sst>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3" applyNumberFormat="0" applyAlignment="0" applyProtection="0"/>
  </cellStyleXfs>
  <cellXfs count="27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/>
    <xf numFmtId="0" fontId="2" fillId="3" borderId="2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0" xfId="0" applyFill="1" applyBorder="1"/>
    <xf numFmtId="0" fontId="2" fillId="3" borderId="11" xfId="2" applyBorder="1"/>
    <xf numFmtId="2" fontId="0" fillId="0" borderId="0" xfId="0" applyNumberFormat="1"/>
    <xf numFmtId="0" fontId="4" fillId="5" borderId="14" xfId="4" applyBorder="1"/>
    <xf numFmtId="0" fontId="4" fillId="5" borderId="15" xfId="4" applyBorder="1"/>
    <xf numFmtId="0" fontId="4" fillId="5" borderId="16" xfId="4" applyBorder="1"/>
    <xf numFmtId="0" fontId="4" fillId="5" borderId="17" xfId="4" applyBorder="1"/>
    <xf numFmtId="0" fontId="4" fillId="5" borderId="18" xfId="4" applyBorder="1"/>
    <xf numFmtId="0" fontId="4" fillId="5" borderId="19" xfId="4" applyBorder="1"/>
    <xf numFmtId="0" fontId="0" fillId="0" borderId="5" xfId="0" applyFill="1" applyBorder="1"/>
  </cellXfs>
  <cellStyles count="5">
    <cellStyle name="Bad" xfId="2" builtinId="27"/>
    <cellStyle name="Calculation" xfId="4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Optimizing</a:t>
            </a:r>
            <a:r>
              <a:rPr lang="en-US" baseline="0"/>
              <a:t> AI System</a:t>
            </a:r>
          </a:p>
          <a:p>
            <a:pPr>
              <a:defRPr/>
            </a:pPr>
            <a:r>
              <a:rPr lang="en-US" sz="1200"/>
              <a:t>entity</a:t>
            </a:r>
            <a:r>
              <a:rPr lang="en-US" sz="1200" baseline="0"/>
              <a:t> count: 606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 and After'!$B$5</c:f>
              <c:strCache>
                <c:ptCount val="1"/>
                <c:pt idx="0">
                  <c:v>Before: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'Before and After'!$C$4:$D$4</c:f>
              <c:strCache>
                <c:ptCount val="2"/>
                <c:pt idx="0">
                  <c:v>Avg Frame Time (MS):</c:v>
                </c:pt>
                <c:pt idx="1">
                  <c:v>AI System Update (MS):</c:v>
                </c:pt>
              </c:strCache>
            </c:strRef>
          </c:cat>
          <c:val>
            <c:numRef>
              <c:f>'Before and After'!$C$5:$D$5</c:f>
              <c:numCache>
                <c:formatCode>General</c:formatCode>
                <c:ptCount val="2"/>
                <c:pt idx="0">
                  <c:v>18.158999999999999</c:v>
                </c:pt>
                <c:pt idx="1">
                  <c:v>7.9029999999999996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4272-A7A4-8D5F7B94421A}"/>
            </c:ext>
          </c:extLst>
        </c:ser>
        <c:ser>
          <c:idx val="1"/>
          <c:order val="1"/>
          <c:tx>
            <c:strRef>
              <c:f>'Before and After'!$B$6</c:f>
              <c:strCache>
                <c:ptCount val="1"/>
                <c:pt idx="0">
                  <c:v>After: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'Before and After'!$C$4:$D$4</c:f>
              <c:strCache>
                <c:ptCount val="2"/>
                <c:pt idx="0">
                  <c:v>Avg Frame Time (MS):</c:v>
                </c:pt>
                <c:pt idx="1">
                  <c:v>AI System Update (MS):</c:v>
                </c:pt>
              </c:strCache>
            </c:strRef>
          </c:cat>
          <c:val>
            <c:numRef>
              <c:f>'Before and After'!$C$6:$D$6</c:f>
              <c:numCache>
                <c:formatCode>General</c:formatCode>
                <c:ptCount val="2"/>
                <c:pt idx="0">
                  <c:v>10.583</c:v>
                </c:pt>
                <c:pt idx="1">
                  <c:v>0.14799999999999999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F-4272-A7A4-8D5F7B944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711599"/>
        <c:axId val="1005631135"/>
      </c:barChart>
      <c:catAx>
        <c:axId val="85271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31135"/>
        <c:crosses val="autoZero"/>
        <c:auto val="1"/>
        <c:lblAlgn val="ctr"/>
        <c:lblOffset val="100"/>
        <c:noMultiLvlLbl val="0"/>
      </c:catAx>
      <c:valAx>
        <c:axId val="10056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1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Optimizing Physics System</a:t>
            </a:r>
          </a:p>
          <a:p>
            <a:pPr>
              <a:defRPr/>
            </a:pPr>
            <a:r>
              <a:rPr lang="en-US"/>
              <a:t>entity count: 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 and After'!$G$5</c:f>
              <c:strCache>
                <c:ptCount val="1"/>
                <c:pt idx="0">
                  <c:v>Before: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'Before and After'!$H$4:$I$4</c:f>
              <c:strCache>
                <c:ptCount val="2"/>
                <c:pt idx="0">
                  <c:v>Avg Frame Time (MS):</c:v>
                </c:pt>
                <c:pt idx="1">
                  <c:v>Physics System Update (MS):</c:v>
                </c:pt>
              </c:strCache>
            </c:strRef>
          </c:cat>
          <c:val>
            <c:numRef>
              <c:f>'Before and After'!$H$5:$I$5</c:f>
              <c:numCache>
                <c:formatCode>General</c:formatCode>
                <c:ptCount val="2"/>
                <c:pt idx="0">
                  <c:v>20.111000000000001</c:v>
                </c:pt>
                <c:pt idx="1">
                  <c:v>17.817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6CF-9502-643070F174D0}"/>
            </c:ext>
          </c:extLst>
        </c:ser>
        <c:ser>
          <c:idx val="1"/>
          <c:order val="1"/>
          <c:tx>
            <c:strRef>
              <c:f>'Before and After'!$G$6</c:f>
              <c:strCache>
                <c:ptCount val="1"/>
                <c:pt idx="0">
                  <c:v>After: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'Before and After'!$H$4:$I$4</c:f>
              <c:strCache>
                <c:ptCount val="2"/>
                <c:pt idx="0">
                  <c:v>Avg Frame Time (MS):</c:v>
                </c:pt>
                <c:pt idx="1">
                  <c:v>Physics System Update (MS):</c:v>
                </c:pt>
              </c:strCache>
            </c:strRef>
          </c:cat>
          <c:val>
            <c:numRef>
              <c:f>'Before and After'!$H$6:$I$6</c:f>
              <c:numCache>
                <c:formatCode>General</c:formatCode>
                <c:ptCount val="2"/>
                <c:pt idx="0">
                  <c:v>10.583</c:v>
                </c:pt>
                <c:pt idx="1">
                  <c:v>8.8629999999999995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6-46CF-9502-643070F1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1359"/>
        <c:axId val="1005616575"/>
      </c:barChart>
      <c:catAx>
        <c:axId val="230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6575"/>
        <c:crosses val="autoZero"/>
        <c:auto val="1"/>
        <c:lblAlgn val="ctr"/>
        <c:lblOffset val="100"/>
        <c:noMultiLvlLbl val="0"/>
      </c:catAx>
      <c:valAx>
        <c:axId val="10056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8</xdr:row>
      <xdr:rowOff>185737</xdr:rowOff>
    </xdr:from>
    <xdr:to>
      <xdr:col>4</xdr:col>
      <xdr:colOff>142875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78818-C032-4FA8-B007-103DFCCF0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9</xdr:row>
      <xdr:rowOff>4762</xdr:rowOff>
    </xdr:from>
    <xdr:to>
      <xdr:col>9</xdr:col>
      <xdr:colOff>271462</xdr:colOff>
      <xdr:row>23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93FE91-70F2-4439-9CE5-04D2B7A7E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1B85-7190-45E1-92BC-DFC3FDBECB1C}">
  <dimension ref="B1:R36"/>
  <sheetViews>
    <sheetView topLeftCell="G1" workbookViewId="0">
      <selection activeCell="P4" sqref="P4"/>
    </sheetView>
  </sheetViews>
  <sheetFormatPr defaultRowHeight="15" x14ac:dyDescent="0.25"/>
  <cols>
    <col min="1" max="1" width="17.7109375" customWidth="1"/>
    <col min="2" max="2" width="20.28515625" customWidth="1"/>
    <col min="3" max="3" width="18.28515625" customWidth="1"/>
    <col min="4" max="4" width="18.85546875" customWidth="1"/>
    <col min="5" max="5" width="18.5703125" customWidth="1"/>
    <col min="6" max="6" width="13.5703125" customWidth="1"/>
    <col min="7" max="7" width="26.28515625" customWidth="1"/>
    <col min="8" max="8" width="21.7109375" customWidth="1"/>
    <col min="9" max="9" width="16" customWidth="1"/>
    <col min="10" max="10" width="34.140625" customWidth="1"/>
    <col min="12" max="14" width="20.7109375" customWidth="1"/>
    <col min="15" max="18" width="22.42578125" customWidth="1"/>
    <col min="19" max="19" width="24.5703125" customWidth="1"/>
    <col min="20" max="20" width="25.42578125" customWidth="1"/>
    <col min="21" max="21" width="17.42578125" customWidth="1"/>
    <col min="22" max="23" width="19" customWidth="1"/>
    <col min="24" max="24" width="21" customWidth="1"/>
    <col min="25" max="25" width="17.85546875" customWidth="1"/>
    <col min="26" max="26" width="23.7109375" customWidth="1"/>
    <col min="27" max="27" width="22.42578125" customWidth="1"/>
  </cols>
  <sheetData>
    <row r="1" spans="2:18" ht="15.75" thickBot="1" x14ac:dyDescent="0.3"/>
    <row r="2" spans="2:18" ht="15.75" thickBot="1" x14ac:dyDescent="0.3">
      <c r="B2" s="13" t="s">
        <v>0</v>
      </c>
      <c r="C2" s="13" t="s">
        <v>20</v>
      </c>
      <c r="D2" s="5" t="s">
        <v>21</v>
      </c>
      <c r="E2" s="10"/>
      <c r="F2" s="14" t="s">
        <v>0</v>
      </c>
      <c r="G2" s="13" t="s">
        <v>20</v>
      </c>
      <c r="H2" s="5" t="s">
        <v>21</v>
      </c>
      <c r="L2" s="1" t="s">
        <v>0</v>
      </c>
      <c r="M2" s="1" t="s">
        <v>31</v>
      </c>
      <c r="N2" s="1" t="s">
        <v>26</v>
      </c>
      <c r="O2" s="1" t="s">
        <v>7</v>
      </c>
      <c r="P2" s="1" t="s">
        <v>34</v>
      </c>
      <c r="Q2" s="1" t="s">
        <v>27</v>
      </c>
      <c r="R2" s="1" t="s">
        <v>8</v>
      </c>
    </row>
    <row r="3" spans="2:18" ht="16.5" thickTop="1" thickBot="1" x14ac:dyDescent="0.3">
      <c r="B3" s="6">
        <v>600</v>
      </c>
      <c r="C3" s="6">
        <v>12970300</v>
      </c>
      <c r="D3" s="7">
        <v>706000</v>
      </c>
      <c r="E3" s="11"/>
      <c r="F3" s="15">
        <v>4</v>
      </c>
      <c r="G3" s="6">
        <v>109400</v>
      </c>
      <c r="H3" s="7">
        <v>138600</v>
      </c>
      <c r="J3" t="s">
        <v>32</v>
      </c>
      <c r="L3" s="3">
        <f>Data!F3</f>
        <v>4</v>
      </c>
      <c r="M3" s="3">
        <f xml:space="preserve"> N3 / 1000000</f>
        <v>0.14430000000000001</v>
      </c>
      <c r="N3" s="3">
        <f>(G3+G10+G17+G24+G31)/5</f>
        <v>144300</v>
      </c>
      <c r="O3" s="3">
        <f xml:space="preserve"> ( Data!H6 + Data!H13 + Data!H20 + Data!H27 + Data!H34 ) / 5</f>
        <v>0.4099973295234875</v>
      </c>
      <c r="P3" s="3">
        <f xml:space="preserve"> Q3 / 1000000</f>
        <v>0.21163999999999999</v>
      </c>
      <c r="Q3" s="3">
        <f>(H3+H10+H17+H24+H31)/5</f>
        <v>211640</v>
      </c>
      <c r="R3" s="3">
        <f>(Data!H35 +Data!H28+Data!H21+Data!H14+Data!H7)/5</f>
        <v>0.59000267047651245</v>
      </c>
    </row>
    <row r="4" spans="2:18" ht="16.5" thickTop="1" thickBot="1" x14ac:dyDescent="0.3">
      <c r="B4" s="6" t="s">
        <v>30</v>
      </c>
      <c r="C4" s="6">
        <f>C3 /1000000000</f>
        <v>1.2970300000000001E-2</v>
      </c>
      <c r="D4" s="7">
        <f>D3 /1000000000</f>
        <v>7.0600000000000003E-4</v>
      </c>
      <c r="E4" s="11"/>
      <c r="F4" s="15"/>
      <c r="G4" s="6">
        <f>G3 /1000000000</f>
        <v>1.094E-4</v>
      </c>
      <c r="H4" s="7">
        <f>H3 /1000000000</f>
        <v>1.3860000000000001E-4</v>
      </c>
      <c r="J4" s="19">
        <f>( 1/60 )* 1000</f>
        <v>16.666666666666668</v>
      </c>
      <c r="L4" s="3">
        <f>Data!B3</f>
        <v>600</v>
      </c>
      <c r="M4" s="3">
        <f xml:space="preserve"> N4 / 1000000</f>
        <v>13.576739999999999</v>
      </c>
      <c r="N4" s="3">
        <f>(C3+C10+C17+C24+C31)/5</f>
        <v>13576740</v>
      </c>
      <c r="O4" s="3">
        <f xml:space="preserve"> ( Data!D6 + Data!D13 + Data!D20 + Data!D27 + Data!D34 ) / 5</f>
        <v>0.94508920332584245</v>
      </c>
      <c r="P4" s="3">
        <f xml:space="preserve"> Q4 / 1000000</f>
        <v>0.78781999999999996</v>
      </c>
      <c r="Q4" s="3">
        <f>(D3+D10+D17+D24+D31)/5</f>
        <v>787820</v>
      </c>
      <c r="R4" s="3">
        <f>(Data!D35 +Data!D28+Data!D21+Data!D14+Data!D7)/5</f>
        <v>5.4910796674157492E-2</v>
      </c>
    </row>
    <row r="5" spans="2:18" ht="15.75" thickTop="1" x14ac:dyDescent="0.25">
      <c r="B5" s="6"/>
      <c r="C5" s="6" t="s">
        <v>4</v>
      </c>
      <c r="D5" s="7">
        <f xml:space="preserve"> C4 + D4</f>
        <v>1.3676300000000001E-2</v>
      </c>
      <c r="E5" s="11"/>
      <c r="F5" s="15"/>
      <c r="G5" s="6" t="s">
        <v>4</v>
      </c>
      <c r="H5" s="7">
        <f xml:space="preserve"> G4 + H4</f>
        <v>2.4800000000000001E-4</v>
      </c>
    </row>
    <row r="6" spans="2:18" x14ac:dyDescent="0.25">
      <c r="B6" s="6"/>
      <c r="C6" s="6" t="s">
        <v>5</v>
      </c>
      <c r="D6" s="7">
        <f xml:space="preserve"> C4 / D5</f>
        <v>0.94837785073448233</v>
      </c>
      <c r="E6" s="11"/>
      <c r="F6" s="15"/>
      <c r="G6" s="6" t="s">
        <v>5</v>
      </c>
      <c r="H6" s="7">
        <f xml:space="preserve"> G4 / H5</f>
        <v>0.44112903225806449</v>
      </c>
    </row>
    <row r="7" spans="2:18" ht="15.75" thickBot="1" x14ac:dyDescent="0.3">
      <c r="B7" s="6"/>
      <c r="C7" s="8" t="s">
        <v>6</v>
      </c>
      <c r="D7" s="9">
        <f xml:space="preserve"> D4 / D5</f>
        <v>5.1622149265517718E-2</v>
      </c>
      <c r="E7" s="11"/>
      <c r="F7" s="15"/>
      <c r="G7" s="8" t="s">
        <v>6</v>
      </c>
      <c r="H7" s="9">
        <f xml:space="preserve"> H4 / H5</f>
        <v>0.55887096774193545</v>
      </c>
    </row>
    <row r="8" spans="2:18" ht="15.75" thickBot="1" x14ac:dyDescent="0.3">
      <c r="B8" s="6"/>
      <c r="C8" s="15"/>
      <c r="D8" s="15"/>
      <c r="E8" s="11"/>
      <c r="F8" s="15"/>
      <c r="G8" s="15"/>
      <c r="H8" s="7"/>
    </row>
    <row r="9" spans="2:18" x14ac:dyDescent="0.25">
      <c r="B9" s="6"/>
      <c r="C9" s="13" t="s">
        <v>2</v>
      </c>
      <c r="D9" s="5" t="s">
        <v>3</v>
      </c>
      <c r="E9" s="11"/>
      <c r="F9" s="15"/>
      <c r="G9" s="13" t="s">
        <v>2</v>
      </c>
      <c r="H9" s="5" t="s">
        <v>3</v>
      </c>
    </row>
    <row r="10" spans="2:18" x14ac:dyDescent="0.25">
      <c r="B10" s="6"/>
      <c r="C10" s="6">
        <v>13244300</v>
      </c>
      <c r="D10" s="7">
        <v>1077100</v>
      </c>
      <c r="E10" s="11"/>
      <c r="F10" s="15"/>
      <c r="G10" s="6">
        <v>112100</v>
      </c>
      <c r="H10" s="7">
        <v>137000</v>
      </c>
    </row>
    <row r="11" spans="2:18" x14ac:dyDescent="0.25">
      <c r="B11" s="6"/>
      <c r="C11" s="6">
        <f>C10 /1000000000</f>
        <v>1.3244300000000001E-2</v>
      </c>
      <c r="D11" s="7">
        <f>D10 /1000000000</f>
        <v>1.0771000000000001E-3</v>
      </c>
      <c r="E11" s="11"/>
      <c r="F11" s="15"/>
      <c r="G11" s="6">
        <f>G10 /1000000000</f>
        <v>1.121E-4</v>
      </c>
      <c r="H11" s="7">
        <f>H10 /1000000000</f>
        <v>1.37E-4</v>
      </c>
    </row>
    <row r="12" spans="2:18" x14ac:dyDescent="0.25">
      <c r="B12" s="6"/>
      <c r="C12" s="6" t="s">
        <v>4</v>
      </c>
      <c r="D12" s="7">
        <f xml:space="preserve"> C11 + D11</f>
        <v>1.4321400000000001E-2</v>
      </c>
      <c r="E12" s="11"/>
      <c r="F12" s="15"/>
      <c r="G12" s="6" t="s">
        <v>4</v>
      </c>
      <c r="H12" s="7">
        <f xml:space="preserve"> G11 + H11</f>
        <v>2.4909999999999998E-4</v>
      </c>
    </row>
    <row r="13" spans="2:18" x14ac:dyDescent="0.25">
      <c r="B13" s="6"/>
      <c r="C13" s="6" t="s">
        <v>5</v>
      </c>
      <c r="D13" s="7">
        <f xml:space="preserve"> C11 / D12</f>
        <v>0.92479087240074287</v>
      </c>
      <c r="E13" s="11"/>
      <c r="F13" s="15"/>
      <c r="G13" s="6" t="s">
        <v>5</v>
      </c>
      <c r="H13" s="7">
        <f xml:space="preserve"> G11 / H12</f>
        <v>0.45002007226013652</v>
      </c>
    </row>
    <row r="14" spans="2:18" ht="15.75" thickBot="1" x14ac:dyDescent="0.3">
      <c r="B14" s="6"/>
      <c r="C14" s="8" t="s">
        <v>6</v>
      </c>
      <c r="D14" s="9">
        <f xml:space="preserve"> D11 / D12</f>
        <v>7.5209127599257061E-2</v>
      </c>
      <c r="E14" s="11"/>
      <c r="F14" s="15"/>
      <c r="G14" s="8" t="s">
        <v>6</v>
      </c>
      <c r="H14" s="9">
        <f xml:space="preserve"> H11 / H12</f>
        <v>0.54997992773986348</v>
      </c>
    </row>
    <row r="15" spans="2:18" ht="15.75" thickBot="1" x14ac:dyDescent="0.3">
      <c r="B15" s="6"/>
      <c r="C15" s="15"/>
      <c r="D15" s="15"/>
      <c r="E15" s="11"/>
      <c r="F15" s="15"/>
      <c r="G15" s="15"/>
      <c r="H15" s="7"/>
    </row>
    <row r="16" spans="2:18" x14ac:dyDescent="0.25">
      <c r="B16" s="6"/>
      <c r="C16" s="13" t="s">
        <v>2</v>
      </c>
      <c r="D16" s="5" t="s">
        <v>3</v>
      </c>
      <c r="E16" s="11"/>
      <c r="F16" s="15"/>
      <c r="G16" s="13" t="s">
        <v>2</v>
      </c>
      <c r="H16" s="5" t="s">
        <v>3</v>
      </c>
    </row>
    <row r="17" spans="2:10" x14ac:dyDescent="0.25">
      <c r="B17" s="6"/>
      <c r="C17" s="6">
        <v>14331500</v>
      </c>
      <c r="D17" s="7">
        <v>746300</v>
      </c>
      <c r="E17" s="11"/>
      <c r="F17" s="15"/>
      <c r="G17" s="6">
        <v>133800</v>
      </c>
      <c r="H17" s="7">
        <v>269400</v>
      </c>
    </row>
    <row r="18" spans="2:10" x14ac:dyDescent="0.25">
      <c r="B18" s="6"/>
      <c r="C18" s="6">
        <f>C17 /1000000000</f>
        <v>1.43315E-2</v>
      </c>
      <c r="D18" s="7">
        <f>D17 /1000000000</f>
        <v>7.4629999999999998E-4</v>
      </c>
      <c r="E18" s="11"/>
      <c r="F18" s="15"/>
      <c r="G18" s="6">
        <f>G17 /1000000000</f>
        <v>1.338E-4</v>
      </c>
      <c r="H18" s="7">
        <f>H17 /1000000000</f>
        <v>2.6939999999999999E-4</v>
      </c>
    </row>
    <row r="19" spans="2:10" x14ac:dyDescent="0.25">
      <c r="B19" s="6"/>
      <c r="C19" s="6" t="s">
        <v>4</v>
      </c>
      <c r="D19" s="7">
        <f xml:space="preserve"> C18 + D18</f>
        <v>1.5077800000000001E-2</v>
      </c>
      <c r="E19" s="11"/>
      <c r="F19" s="15"/>
      <c r="G19" s="6" t="s">
        <v>4</v>
      </c>
      <c r="H19" s="7">
        <f xml:space="preserve"> G18 + H18</f>
        <v>4.0319999999999999E-4</v>
      </c>
    </row>
    <row r="20" spans="2:10" x14ac:dyDescent="0.25">
      <c r="B20" s="6"/>
      <c r="C20" s="6" t="s">
        <v>5</v>
      </c>
      <c r="D20" s="7">
        <f xml:space="preserve"> C18 / D19</f>
        <v>0.95050338908859378</v>
      </c>
      <c r="E20" s="11"/>
      <c r="F20" s="15"/>
      <c r="G20" s="6" t="s">
        <v>5</v>
      </c>
      <c r="H20" s="7">
        <f xml:space="preserve"> G18 / H19</f>
        <v>0.33184523809523808</v>
      </c>
    </row>
    <row r="21" spans="2:10" ht="15.75" thickBot="1" x14ac:dyDescent="0.3">
      <c r="B21" s="6"/>
      <c r="C21" s="8" t="s">
        <v>6</v>
      </c>
      <c r="D21" s="9">
        <f xml:space="preserve"> D18 / D19</f>
        <v>4.9496610911406169E-2</v>
      </c>
      <c r="E21" s="11"/>
      <c r="F21" s="15"/>
      <c r="G21" s="8" t="s">
        <v>6</v>
      </c>
      <c r="H21" s="9">
        <f xml:space="preserve"> H18 / H19</f>
        <v>0.66815476190476186</v>
      </c>
    </row>
    <row r="22" spans="2:10" ht="15.75" thickBot="1" x14ac:dyDescent="0.3">
      <c r="B22" s="6"/>
      <c r="C22" s="15"/>
      <c r="D22" s="15"/>
      <c r="E22" s="11"/>
      <c r="F22" s="15"/>
      <c r="G22" s="15"/>
      <c r="H22" s="7"/>
      <c r="I22" s="2"/>
      <c r="J22" s="2"/>
    </row>
    <row r="23" spans="2:10" x14ac:dyDescent="0.25">
      <c r="B23" s="6"/>
      <c r="C23" s="13" t="s">
        <v>2</v>
      </c>
      <c r="D23" s="5" t="s">
        <v>3</v>
      </c>
      <c r="E23" s="11"/>
      <c r="F23" s="15"/>
      <c r="G23" s="13" t="s">
        <v>2</v>
      </c>
      <c r="H23" s="5" t="s">
        <v>3</v>
      </c>
    </row>
    <row r="24" spans="2:10" x14ac:dyDescent="0.25">
      <c r="B24" s="6"/>
      <c r="C24" s="6">
        <v>13241500</v>
      </c>
      <c r="D24" s="7">
        <v>722800</v>
      </c>
      <c r="E24" s="11"/>
      <c r="F24" s="15"/>
      <c r="G24" s="6">
        <v>224000</v>
      </c>
      <c r="H24" s="7">
        <v>298000</v>
      </c>
    </row>
    <row r="25" spans="2:10" x14ac:dyDescent="0.25">
      <c r="B25" s="6"/>
      <c r="C25" s="6">
        <f>C24 /1000000000</f>
        <v>1.32415E-2</v>
      </c>
      <c r="D25" s="7">
        <f>D24 /1000000000</f>
        <v>7.228E-4</v>
      </c>
      <c r="E25" s="11"/>
      <c r="F25" s="15"/>
      <c r="G25" s="6">
        <f>G24 /1000000000</f>
        <v>2.24E-4</v>
      </c>
      <c r="H25" s="7">
        <f>H24 /1000000000</f>
        <v>2.9799999999999998E-4</v>
      </c>
    </row>
    <row r="26" spans="2:10" x14ac:dyDescent="0.25">
      <c r="B26" s="6"/>
      <c r="C26" s="6" t="s">
        <v>4</v>
      </c>
      <c r="D26" s="7">
        <f xml:space="preserve"> C25 + D25</f>
        <v>1.3964299999999999E-2</v>
      </c>
      <c r="E26" s="11"/>
      <c r="F26" s="15"/>
      <c r="G26" s="6" t="s">
        <v>4</v>
      </c>
      <c r="H26" s="7">
        <f xml:space="preserve"> G25 + H25</f>
        <v>5.22E-4</v>
      </c>
    </row>
    <row r="27" spans="2:10" x14ac:dyDescent="0.25">
      <c r="B27" s="6"/>
      <c r="C27" s="6" t="s">
        <v>5</v>
      </c>
      <c r="D27" s="7">
        <f xml:space="preserve"> C25 / D26</f>
        <v>0.94823943914123876</v>
      </c>
      <c r="E27" s="11"/>
      <c r="F27" s="15"/>
      <c r="G27" s="6" t="s">
        <v>5</v>
      </c>
      <c r="H27" s="7">
        <f xml:space="preserve"> G25 / H26</f>
        <v>0.42911877394636017</v>
      </c>
    </row>
    <row r="28" spans="2:10" ht="15.75" thickBot="1" x14ac:dyDescent="0.3">
      <c r="B28" s="6"/>
      <c r="C28" s="8" t="s">
        <v>6</v>
      </c>
      <c r="D28" s="9">
        <f xml:space="preserve"> D25 / D26</f>
        <v>5.1760560858761274E-2</v>
      </c>
      <c r="E28" s="11"/>
      <c r="F28" s="15"/>
      <c r="G28" s="8" t="s">
        <v>6</v>
      </c>
      <c r="H28" s="9">
        <f xml:space="preserve"> H25 / H26</f>
        <v>0.57088122605363978</v>
      </c>
    </row>
    <row r="29" spans="2:10" ht="15.75" thickBot="1" x14ac:dyDescent="0.3">
      <c r="B29" s="6"/>
      <c r="C29" s="15"/>
      <c r="D29" s="15"/>
      <c r="E29" s="11"/>
      <c r="F29" s="15"/>
      <c r="G29" s="15"/>
      <c r="H29" s="7"/>
    </row>
    <row r="30" spans="2:10" x14ac:dyDescent="0.25">
      <c r="B30" s="6"/>
      <c r="C30" s="13" t="s">
        <v>2</v>
      </c>
      <c r="D30" s="5" t="s">
        <v>3</v>
      </c>
      <c r="E30" s="11"/>
      <c r="F30" s="15"/>
      <c r="G30" s="13" t="s">
        <v>2</v>
      </c>
      <c r="H30" s="5" t="s">
        <v>3</v>
      </c>
    </row>
    <row r="31" spans="2:10" x14ac:dyDescent="0.25">
      <c r="B31" s="6"/>
      <c r="C31" s="6">
        <v>14096100</v>
      </c>
      <c r="D31" s="7">
        <v>686900</v>
      </c>
      <c r="E31" s="11"/>
      <c r="F31" s="15"/>
      <c r="G31" s="6">
        <v>142200</v>
      </c>
      <c r="H31" s="7">
        <v>215200</v>
      </c>
    </row>
    <row r="32" spans="2:10" x14ac:dyDescent="0.25">
      <c r="B32" s="6"/>
      <c r="C32" s="6">
        <f>C31 /1000000000</f>
        <v>1.40961E-2</v>
      </c>
      <c r="D32" s="7">
        <f>D31 /1000000000</f>
        <v>6.8690000000000005E-4</v>
      </c>
      <c r="E32" s="11"/>
      <c r="F32" s="15"/>
      <c r="G32" s="6">
        <f>G31 /1000000000</f>
        <v>1.4219999999999999E-4</v>
      </c>
      <c r="H32" s="7">
        <f>H31 /1000000000</f>
        <v>2.152E-4</v>
      </c>
    </row>
    <row r="33" spans="2:8" x14ac:dyDescent="0.25">
      <c r="B33" s="6"/>
      <c r="C33" s="6" t="s">
        <v>4</v>
      </c>
      <c r="D33" s="7">
        <f xml:space="preserve"> C32 + D32</f>
        <v>1.4783000000000001E-2</v>
      </c>
      <c r="E33" s="11"/>
      <c r="F33" s="15"/>
      <c r="G33" s="6" t="s">
        <v>4</v>
      </c>
      <c r="H33" s="7">
        <f xml:space="preserve"> G32 + H32</f>
        <v>3.5740000000000001E-4</v>
      </c>
    </row>
    <row r="34" spans="2:8" x14ac:dyDescent="0.25">
      <c r="B34" s="6"/>
      <c r="C34" s="6" t="s">
        <v>5</v>
      </c>
      <c r="D34" s="7">
        <f xml:space="preserve"> C32 / D33</f>
        <v>0.95353446526415475</v>
      </c>
      <c r="E34" s="11"/>
      <c r="F34" s="15"/>
      <c r="G34" s="6" t="s">
        <v>5</v>
      </c>
      <c r="H34" s="7">
        <f xml:space="preserve"> G32 / H33</f>
        <v>0.39787353105763845</v>
      </c>
    </row>
    <row r="35" spans="2:8" ht="15" customHeight="1" thickBot="1" x14ac:dyDescent="0.3">
      <c r="B35" s="8"/>
      <c r="C35" s="8" t="s">
        <v>6</v>
      </c>
      <c r="D35" s="9">
        <f xml:space="preserve"> D32 / D33</f>
        <v>4.6465534735845228E-2</v>
      </c>
      <c r="E35" s="12"/>
      <c r="F35" s="16"/>
      <c r="G35" s="8" t="s">
        <v>6</v>
      </c>
      <c r="H35" s="9">
        <f xml:space="preserve"> H32 / H33</f>
        <v>0.60212646894236144</v>
      </c>
    </row>
    <row r="36" spans="2:8" ht="18" customHeight="1" x14ac:dyDescent="0.25">
      <c r="D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BD05-7252-4E69-B395-88E4FA476DDE}">
  <dimension ref="B1:V57"/>
  <sheetViews>
    <sheetView workbookViewId="0">
      <selection activeCell="F23" sqref="F23"/>
    </sheetView>
  </sheetViews>
  <sheetFormatPr defaultRowHeight="15" x14ac:dyDescent="0.25"/>
  <cols>
    <col min="2" max="2" width="22.140625" customWidth="1"/>
    <col min="3" max="3" width="24.5703125" customWidth="1"/>
    <col min="4" max="4" width="14.7109375" customWidth="1"/>
    <col min="5" max="5" width="18" customWidth="1"/>
    <col min="6" max="6" width="16.5703125" customWidth="1"/>
    <col min="7" max="7" width="24.28515625" customWidth="1"/>
    <col min="8" max="8" width="15" customWidth="1"/>
    <col min="9" max="11" width="20.85546875" customWidth="1"/>
    <col min="12" max="12" width="24.7109375" customWidth="1"/>
    <col min="13" max="14" width="27.7109375" customWidth="1"/>
    <col min="15" max="16" width="22.5703125" customWidth="1"/>
    <col min="17" max="17" width="33.140625" customWidth="1"/>
    <col min="18" max="18" width="22.140625" customWidth="1"/>
    <col min="19" max="19" width="17" style="15" customWidth="1"/>
    <col min="20" max="20" width="19" customWidth="1"/>
    <col min="21" max="21" width="16.7109375" customWidth="1"/>
    <col min="22" max="22" width="24" customWidth="1"/>
  </cols>
  <sheetData>
    <row r="1" spans="2:22" ht="15.75" thickBot="1" x14ac:dyDescent="0.3"/>
    <row r="2" spans="2:22" ht="15.75" thickBot="1" x14ac:dyDescent="0.3">
      <c r="B2" s="10" t="s">
        <v>23</v>
      </c>
      <c r="C2" s="4">
        <v>600</v>
      </c>
      <c r="D2" s="14"/>
      <c r="E2" s="14"/>
      <c r="F2" s="14"/>
      <c r="G2" s="14"/>
      <c r="H2" s="14"/>
      <c r="I2" s="14"/>
      <c r="J2" s="14"/>
      <c r="K2" s="14"/>
      <c r="L2" s="5"/>
      <c r="M2" s="4">
        <v>4</v>
      </c>
      <c r="N2" s="18"/>
      <c r="O2" s="14"/>
      <c r="P2" s="14"/>
      <c r="Q2" s="14"/>
      <c r="R2" s="14"/>
      <c r="S2" s="14"/>
      <c r="T2" s="14"/>
      <c r="U2" s="14"/>
      <c r="V2" s="5"/>
    </row>
    <row r="3" spans="2:22" ht="15.75" thickBot="1" x14ac:dyDescent="0.3">
      <c r="B3" s="11" t="s">
        <v>18</v>
      </c>
      <c r="C3" s="20" t="s">
        <v>1</v>
      </c>
      <c r="D3" s="21"/>
      <c r="E3" s="21"/>
      <c r="F3" s="21"/>
      <c r="G3" s="22"/>
      <c r="H3" s="23" t="s">
        <v>3</v>
      </c>
      <c r="I3" s="24"/>
      <c r="J3" s="24"/>
      <c r="K3" s="24"/>
      <c r="L3" s="25"/>
      <c r="M3" s="20" t="s">
        <v>1</v>
      </c>
      <c r="N3" s="21"/>
      <c r="O3" s="21"/>
      <c r="P3" s="21"/>
      <c r="Q3" s="21"/>
      <c r="R3" s="21" t="s">
        <v>3</v>
      </c>
      <c r="S3" s="24"/>
      <c r="T3" s="24"/>
      <c r="U3" s="24"/>
      <c r="V3" s="25"/>
    </row>
    <row r="4" spans="2:22" x14ac:dyDescent="0.25">
      <c r="B4" s="11" t="s">
        <v>9</v>
      </c>
      <c r="C4" s="6" t="s">
        <v>19</v>
      </c>
      <c r="D4" s="15" t="s">
        <v>28</v>
      </c>
      <c r="E4" s="15" t="s">
        <v>24</v>
      </c>
      <c r="F4" s="17" t="s">
        <v>29</v>
      </c>
      <c r="G4" s="17" t="s">
        <v>25</v>
      </c>
      <c r="H4" s="15" t="s">
        <v>22</v>
      </c>
      <c r="I4" s="15" t="s">
        <v>28</v>
      </c>
      <c r="J4" s="15" t="s">
        <v>24</v>
      </c>
      <c r="K4" s="17" t="s">
        <v>29</v>
      </c>
      <c r="L4" s="26" t="s">
        <v>25</v>
      </c>
      <c r="M4" s="6" t="s">
        <v>19</v>
      </c>
      <c r="N4" s="17" t="s">
        <v>28</v>
      </c>
      <c r="O4" s="15" t="s">
        <v>24</v>
      </c>
      <c r="P4" s="17" t="s">
        <v>29</v>
      </c>
      <c r="Q4" s="17" t="s">
        <v>33</v>
      </c>
      <c r="R4" s="15" t="s">
        <v>19</v>
      </c>
      <c r="S4" s="15" t="s">
        <v>28</v>
      </c>
      <c r="T4" s="15" t="s">
        <v>24</v>
      </c>
      <c r="U4" s="17" t="s">
        <v>29</v>
      </c>
      <c r="V4" s="26" t="s">
        <v>25</v>
      </c>
    </row>
    <row r="5" spans="2:22" x14ac:dyDescent="0.25">
      <c r="B5" s="11"/>
      <c r="C5" s="6">
        <v>7497100</v>
      </c>
      <c r="D5" s="15">
        <f>C5 /1000000</f>
        <v>7.4970999999999997</v>
      </c>
      <c r="E5" s="15">
        <f>(C5+C6+C7+C8+C9) / 5</f>
        <v>7773820</v>
      </c>
      <c r="F5" s="15">
        <f xml:space="preserve"> (D5+D6+D7+D8+D9) / 5</f>
        <v>7.7738199999999988</v>
      </c>
      <c r="G5" s="15">
        <f>E5/Data!N4</f>
        <v>0.57258369829576172</v>
      </c>
      <c r="H5" s="15">
        <v>0</v>
      </c>
      <c r="I5" s="15">
        <f>H5 /1000000</f>
        <v>0</v>
      </c>
      <c r="J5" s="15">
        <f>(H5+H6+H7+H8+H9) / 5</f>
        <v>0</v>
      </c>
      <c r="K5" s="15">
        <f xml:space="preserve"> (I5+I6+I7+I8+I9) / 5</f>
        <v>0</v>
      </c>
      <c r="L5" s="7">
        <f>J5/Data!Q4</f>
        <v>0</v>
      </c>
      <c r="M5" s="6">
        <v>5900</v>
      </c>
      <c r="N5" s="15">
        <f>M5 /1000000</f>
        <v>5.8999999999999999E-3</v>
      </c>
      <c r="O5" s="15">
        <f>(M5+M6+M7+M8+M9) / 5</f>
        <v>7920</v>
      </c>
      <c r="P5" s="15">
        <f xml:space="preserve"> (N5+N6+N7+N8+N9) / 5</f>
        <v>7.92E-3</v>
      </c>
      <c r="Q5" s="15">
        <f>O5/Data!N3</f>
        <v>5.4885654885654889E-2</v>
      </c>
      <c r="R5" s="15">
        <v>0</v>
      </c>
      <c r="S5" s="15">
        <f>R5 /1000000</f>
        <v>0</v>
      </c>
      <c r="T5" s="15">
        <f>(R5+R6+R7+R8+R9) / 5</f>
        <v>0</v>
      </c>
      <c r="U5" s="15">
        <f xml:space="preserve"> (S5+S6+S7+S8+S9) / 5</f>
        <v>0</v>
      </c>
      <c r="V5" s="7">
        <f>T5/Data!Q4</f>
        <v>0</v>
      </c>
    </row>
    <row r="6" spans="2:22" x14ac:dyDescent="0.25">
      <c r="B6" s="11"/>
      <c r="C6" s="6">
        <v>6669500</v>
      </c>
      <c r="D6" s="15">
        <f t="shared" ref="D6:D9" si="0" xml:space="preserve"> C6 /1000000</f>
        <v>6.6695000000000002</v>
      </c>
      <c r="E6" s="15"/>
      <c r="F6" s="15"/>
      <c r="G6" s="15"/>
      <c r="H6" s="15">
        <v>0</v>
      </c>
      <c r="I6" s="15">
        <f t="shared" ref="I6:I57" si="1" xml:space="preserve"> H6 /1000000</f>
        <v>0</v>
      </c>
      <c r="J6" s="15"/>
      <c r="K6" s="15"/>
      <c r="L6" s="7"/>
      <c r="M6" s="6">
        <v>6300</v>
      </c>
      <c r="N6" s="15">
        <f t="shared" ref="N6:N9" si="2">M6 /1000000</f>
        <v>6.3E-3</v>
      </c>
      <c r="O6" s="15"/>
      <c r="P6" s="15"/>
      <c r="Q6" s="15"/>
      <c r="R6" s="15">
        <v>0</v>
      </c>
      <c r="S6" s="15">
        <f t="shared" ref="S6:S57" si="3" xml:space="preserve"> R6 /1000000</f>
        <v>0</v>
      </c>
      <c r="T6" s="15"/>
      <c r="U6" s="15"/>
      <c r="V6" s="7"/>
    </row>
    <row r="7" spans="2:22" x14ac:dyDescent="0.25">
      <c r="B7" s="11"/>
      <c r="C7" s="6">
        <v>6680500</v>
      </c>
      <c r="D7" s="15">
        <f t="shared" si="0"/>
        <v>6.6805000000000003</v>
      </c>
      <c r="E7" s="15"/>
      <c r="F7" s="15"/>
      <c r="G7" s="15"/>
      <c r="H7" s="15">
        <v>0</v>
      </c>
      <c r="I7" s="15">
        <f t="shared" si="1"/>
        <v>0</v>
      </c>
      <c r="J7" s="15"/>
      <c r="K7" s="15"/>
      <c r="L7" s="7"/>
      <c r="M7" s="6">
        <v>7000</v>
      </c>
      <c r="N7" s="15">
        <f t="shared" si="2"/>
        <v>7.0000000000000001E-3</v>
      </c>
      <c r="O7" s="15"/>
      <c r="P7" s="15"/>
      <c r="Q7" s="15"/>
      <c r="R7" s="15">
        <v>0</v>
      </c>
      <c r="S7" s="15">
        <f t="shared" si="3"/>
        <v>0</v>
      </c>
      <c r="T7" s="15"/>
      <c r="U7" s="15"/>
      <c r="V7" s="7"/>
    </row>
    <row r="8" spans="2:22" x14ac:dyDescent="0.25">
      <c r="B8" s="11"/>
      <c r="C8" s="6">
        <v>6501900</v>
      </c>
      <c r="D8" s="15">
        <f t="shared" si="0"/>
        <v>6.5019</v>
      </c>
      <c r="E8" s="15"/>
      <c r="F8" s="15"/>
      <c r="G8" s="15"/>
      <c r="H8" s="15">
        <v>0</v>
      </c>
      <c r="I8" s="15">
        <f t="shared" si="1"/>
        <v>0</v>
      </c>
      <c r="J8" s="15"/>
      <c r="K8" s="15"/>
      <c r="L8" s="7"/>
      <c r="M8" s="6">
        <v>9800</v>
      </c>
      <c r="N8" s="15">
        <f t="shared" si="2"/>
        <v>9.7999999999999997E-3</v>
      </c>
      <c r="O8" s="15"/>
      <c r="P8" s="15"/>
      <c r="Q8" s="15"/>
      <c r="R8" s="15">
        <v>0</v>
      </c>
      <c r="S8" s="15">
        <f t="shared" si="3"/>
        <v>0</v>
      </c>
      <c r="T8" s="15"/>
      <c r="U8" s="15"/>
      <c r="V8" s="7"/>
    </row>
    <row r="9" spans="2:22" x14ac:dyDescent="0.25">
      <c r="B9" s="11"/>
      <c r="C9" s="6">
        <v>11520100</v>
      </c>
      <c r="D9" s="15">
        <f t="shared" si="0"/>
        <v>11.520099999999999</v>
      </c>
      <c r="E9" s="15"/>
      <c r="F9" s="15"/>
      <c r="G9" s="15"/>
      <c r="H9" s="15">
        <v>0</v>
      </c>
      <c r="I9" s="15">
        <f t="shared" si="1"/>
        <v>0</v>
      </c>
      <c r="J9" s="15"/>
      <c r="K9" s="15"/>
      <c r="L9" s="7"/>
      <c r="M9" s="6">
        <v>10600</v>
      </c>
      <c r="N9" s="15">
        <f t="shared" si="2"/>
        <v>1.06E-2</v>
      </c>
      <c r="O9" s="15"/>
      <c r="P9" s="15"/>
      <c r="Q9" s="15"/>
      <c r="R9" s="15">
        <v>0</v>
      </c>
      <c r="S9" s="15">
        <f t="shared" si="3"/>
        <v>0</v>
      </c>
      <c r="T9" s="15"/>
      <c r="U9" s="15"/>
      <c r="V9" s="7"/>
    </row>
    <row r="10" spans="2:22" x14ac:dyDescent="0.25">
      <c r="B10" s="11" t="s">
        <v>10</v>
      </c>
      <c r="C10" s="6" t="s">
        <v>19</v>
      </c>
      <c r="D10" s="15"/>
      <c r="E10" s="15"/>
      <c r="F10" s="15"/>
      <c r="G10" s="15"/>
      <c r="H10" s="15" t="s">
        <v>19</v>
      </c>
      <c r="I10" s="15"/>
      <c r="J10" s="15"/>
      <c r="K10" s="15"/>
      <c r="L10" s="7"/>
      <c r="M10" s="6" t="s">
        <v>19</v>
      </c>
      <c r="N10" s="15"/>
      <c r="O10" s="15"/>
      <c r="P10" s="15"/>
      <c r="Q10" s="15"/>
      <c r="R10" s="15" t="s">
        <v>19</v>
      </c>
      <c r="T10" s="15"/>
      <c r="U10" s="15"/>
      <c r="V10" s="7"/>
    </row>
    <row r="11" spans="2:22" x14ac:dyDescent="0.25">
      <c r="B11" s="11"/>
      <c r="C11" s="6">
        <v>5700</v>
      </c>
      <c r="D11" s="15">
        <f t="shared" ref="D11:D57" si="4" xml:space="preserve"> C11 /1000000</f>
        <v>5.7000000000000002E-3</v>
      </c>
      <c r="E11" s="15">
        <f>(C11+C12+C13+C14+C15) / 5</f>
        <v>6820</v>
      </c>
      <c r="F11" s="15">
        <f t="shared" ref="F11" si="5" xml:space="preserve"> (D11+D12+D13+D14+D15) / 5</f>
        <v>6.8199999999999997E-3</v>
      </c>
      <c r="G11" s="15">
        <f>E11/Data!N4</f>
        <v>5.023297198001877E-4</v>
      </c>
      <c r="H11" s="15">
        <v>0</v>
      </c>
      <c r="I11" s="15">
        <f t="shared" ref="I11" si="6">H11 /1000000</f>
        <v>0</v>
      </c>
      <c r="J11" s="15">
        <f t="shared" ref="J11" si="7">(H11+H12+H13+H14+H15) / 5</f>
        <v>0</v>
      </c>
      <c r="K11" s="15">
        <f t="shared" ref="K11" si="8" xml:space="preserve"> (I11+I12+I13+I14+I15) / 5</f>
        <v>0</v>
      </c>
      <c r="L11" s="7">
        <f>J11/Data!Q4</f>
        <v>0</v>
      </c>
      <c r="M11" s="6">
        <v>6100</v>
      </c>
      <c r="N11" s="15">
        <f t="shared" ref="N11:N57" si="9">M11 /1000000</f>
        <v>6.1000000000000004E-3</v>
      </c>
      <c r="O11" s="15">
        <f>(M11+M12+M13+M14+M15) / 5</f>
        <v>8300</v>
      </c>
      <c r="P11" s="15">
        <f t="shared" ref="P11" si="10" xml:space="preserve"> (N11+N12+N13+N14+N15) / 5</f>
        <v>8.3000000000000001E-3</v>
      </c>
      <c r="Q11" s="15">
        <f>O11/Data!N3</f>
        <v>5.7519057519057518E-2</v>
      </c>
      <c r="R11" s="15">
        <v>0</v>
      </c>
      <c r="S11" s="15">
        <f t="shared" ref="S11" si="11">R11 /1000000</f>
        <v>0</v>
      </c>
      <c r="T11" s="15">
        <f t="shared" ref="T11" si="12">(R11+R12+R13+R14+R15) / 5</f>
        <v>0</v>
      </c>
      <c r="U11" s="15">
        <f t="shared" ref="U11" si="13" xml:space="preserve"> (S11+S12+S13+S14+S15) / 5</f>
        <v>0</v>
      </c>
      <c r="V11" s="7">
        <f>T11/Data!Q4</f>
        <v>0</v>
      </c>
    </row>
    <row r="12" spans="2:22" x14ac:dyDescent="0.25">
      <c r="B12" s="11"/>
      <c r="C12" s="6">
        <v>5700</v>
      </c>
      <c r="D12" s="15">
        <f t="shared" si="4"/>
        <v>5.7000000000000002E-3</v>
      </c>
      <c r="E12" s="15"/>
      <c r="F12" s="15"/>
      <c r="G12" s="15"/>
      <c r="H12" s="15">
        <v>0</v>
      </c>
      <c r="I12" s="15">
        <f t="shared" si="1"/>
        <v>0</v>
      </c>
      <c r="J12" s="15"/>
      <c r="K12" s="15"/>
      <c r="L12" s="7"/>
      <c r="M12" s="6">
        <v>7800</v>
      </c>
      <c r="N12" s="15">
        <f t="shared" si="9"/>
        <v>7.7999999999999996E-3</v>
      </c>
      <c r="O12" s="15"/>
      <c r="P12" s="15"/>
      <c r="Q12" s="15"/>
      <c r="R12" s="15">
        <v>0</v>
      </c>
      <c r="S12" s="15">
        <f t="shared" si="3"/>
        <v>0</v>
      </c>
      <c r="T12" s="15"/>
      <c r="U12" s="15"/>
      <c r="V12" s="7"/>
    </row>
    <row r="13" spans="2:22" x14ac:dyDescent="0.25">
      <c r="B13" s="11"/>
      <c r="C13" s="6">
        <v>11000</v>
      </c>
      <c r="D13" s="15">
        <f t="shared" si="4"/>
        <v>1.0999999999999999E-2</v>
      </c>
      <c r="E13" s="15"/>
      <c r="F13" s="15"/>
      <c r="G13" s="15"/>
      <c r="H13" s="15">
        <v>0</v>
      </c>
      <c r="I13" s="15">
        <f t="shared" si="1"/>
        <v>0</v>
      </c>
      <c r="J13" s="15"/>
      <c r="K13" s="15"/>
      <c r="L13" s="7"/>
      <c r="M13" s="6">
        <v>11100</v>
      </c>
      <c r="N13" s="15">
        <f t="shared" si="9"/>
        <v>1.11E-2</v>
      </c>
      <c r="O13" s="15"/>
      <c r="P13" s="15"/>
      <c r="Q13" s="15"/>
      <c r="R13" s="15">
        <v>0</v>
      </c>
      <c r="S13" s="15">
        <f t="shared" si="3"/>
        <v>0</v>
      </c>
      <c r="T13" s="15"/>
      <c r="U13" s="15"/>
      <c r="V13" s="7"/>
    </row>
    <row r="14" spans="2:22" x14ac:dyDescent="0.25">
      <c r="B14" s="11"/>
      <c r="C14" s="6">
        <v>5900</v>
      </c>
      <c r="D14" s="15">
        <f t="shared" si="4"/>
        <v>5.8999999999999999E-3</v>
      </c>
      <c r="E14" s="15"/>
      <c r="F14" s="15"/>
      <c r="G14" s="15"/>
      <c r="H14" s="15">
        <v>0</v>
      </c>
      <c r="I14" s="15">
        <f t="shared" si="1"/>
        <v>0</v>
      </c>
      <c r="J14" s="15"/>
      <c r="K14" s="15"/>
      <c r="L14" s="7"/>
      <c r="M14" s="6">
        <v>10700</v>
      </c>
      <c r="N14" s="15">
        <f t="shared" si="9"/>
        <v>1.0699999999999999E-2</v>
      </c>
      <c r="O14" s="15"/>
      <c r="P14" s="15"/>
      <c r="Q14" s="15"/>
      <c r="R14" s="15">
        <v>0</v>
      </c>
      <c r="S14" s="15">
        <f t="shared" si="3"/>
        <v>0</v>
      </c>
      <c r="T14" s="15"/>
      <c r="U14" s="15"/>
      <c r="V14" s="7"/>
    </row>
    <row r="15" spans="2:22" x14ac:dyDescent="0.25">
      <c r="B15" s="11"/>
      <c r="C15" s="6">
        <v>5800</v>
      </c>
      <c r="D15" s="15">
        <f t="shared" si="4"/>
        <v>5.7999999999999996E-3</v>
      </c>
      <c r="E15" s="15"/>
      <c r="F15" s="15"/>
      <c r="G15" s="15"/>
      <c r="H15" s="15">
        <v>0</v>
      </c>
      <c r="I15" s="15">
        <f t="shared" si="1"/>
        <v>0</v>
      </c>
      <c r="J15" s="15"/>
      <c r="K15" s="15"/>
      <c r="L15" s="7"/>
      <c r="M15" s="6">
        <v>5800</v>
      </c>
      <c r="N15" s="15">
        <f t="shared" si="9"/>
        <v>5.7999999999999996E-3</v>
      </c>
      <c r="O15" s="15"/>
      <c r="P15" s="15"/>
      <c r="Q15" s="15"/>
      <c r="R15" s="15">
        <v>0</v>
      </c>
      <c r="S15" s="15">
        <f t="shared" si="3"/>
        <v>0</v>
      </c>
      <c r="T15" s="15"/>
      <c r="U15" s="15"/>
      <c r="V15" s="7"/>
    </row>
    <row r="16" spans="2:22" x14ac:dyDescent="0.25">
      <c r="B16" s="11" t="s">
        <v>11</v>
      </c>
      <c r="C16" s="6" t="s">
        <v>19</v>
      </c>
      <c r="D16" s="15"/>
      <c r="E16" s="15"/>
      <c r="F16" s="15"/>
      <c r="G16" s="15"/>
      <c r="H16" s="15" t="s">
        <v>19</v>
      </c>
      <c r="I16" s="15"/>
      <c r="J16" s="15"/>
      <c r="K16" s="15"/>
      <c r="L16" s="7"/>
      <c r="M16" s="6" t="s">
        <v>19</v>
      </c>
      <c r="N16" s="15"/>
      <c r="O16" s="15"/>
      <c r="P16" s="15"/>
      <c r="Q16" s="15"/>
      <c r="R16" s="15" t="s">
        <v>19</v>
      </c>
      <c r="T16" s="15"/>
      <c r="U16" s="15"/>
      <c r="V16" s="7"/>
    </row>
    <row r="17" spans="2:22" x14ac:dyDescent="0.25">
      <c r="B17" s="11"/>
      <c r="C17" s="6">
        <v>600</v>
      </c>
      <c r="D17" s="15">
        <f t="shared" ref="D17" si="14" xml:space="preserve"> C17 /1000000</f>
        <v>5.9999999999999995E-4</v>
      </c>
      <c r="E17" s="15">
        <f>(C17+C18+C19+C20+C21) / 5</f>
        <v>780</v>
      </c>
      <c r="F17" s="15">
        <f t="shared" ref="F17" si="15" xml:space="preserve"> (D17+D18+D19+D20+D21) / 5</f>
        <v>7.7999999999999999E-4</v>
      </c>
      <c r="G17" s="15">
        <f>E17/Data!N4</f>
        <v>5.7451199625241402E-5</v>
      </c>
      <c r="H17" s="15">
        <v>0</v>
      </c>
      <c r="I17" s="15">
        <f t="shared" ref="I17" si="16">H17 /1000000</f>
        <v>0</v>
      </c>
      <c r="J17" s="15">
        <f t="shared" ref="J17" si="17">(H17+H18+H19+H20+H21) / 5</f>
        <v>0</v>
      </c>
      <c r="K17" s="15">
        <f t="shared" ref="K17" si="18" xml:space="preserve"> (I17+I18+I19+I20+I21) / 5</f>
        <v>0</v>
      </c>
      <c r="L17" s="7">
        <f>J17/Data!Q4</f>
        <v>0</v>
      </c>
      <c r="M17" s="6">
        <v>1300</v>
      </c>
      <c r="N17" s="15">
        <f t="shared" ref="N17" si="19">M17 /1000000</f>
        <v>1.2999999999999999E-3</v>
      </c>
      <c r="O17" s="15">
        <f>(M17+M18+M19+M20+M21) / 5</f>
        <v>680</v>
      </c>
      <c r="P17" s="15">
        <f t="shared" ref="P17" si="20" xml:space="preserve"> (N17+N18+N19+N20+N21) / 5</f>
        <v>6.7999999999999994E-4</v>
      </c>
      <c r="Q17" s="15">
        <f>O17/Data!N3</f>
        <v>4.7124047124047124E-3</v>
      </c>
      <c r="R17" s="15">
        <v>0</v>
      </c>
      <c r="S17" s="15">
        <f t="shared" ref="S17" si="21">R17 /1000000</f>
        <v>0</v>
      </c>
      <c r="T17" s="15">
        <f t="shared" ref="T17" si="22">(R17+R18+R19+R20+R21) / 5</f>
        <v>0</v>
      </c>
      <c r="U17" s="15">
        <f t="shared" ref="U17" si="23" xml:space="preserve"> (S17+S18+S19+S20+S21) / 5</f>
        <v>0</v>
      </c>
      <c r="V17" s="7">
        <f>T17/Data!Q4</f>
        <v>0</v>
      </c>
    </row>
    <row r="18" spans="2:22" x14ac:dyDescent="0.25">
      <c r="B18" s="11"/>
      <c r="C18" s="6">
        <v>600</v>
      </c>
      <c r="D18" s="15">
        <f t="shared" si="4"/>
        <v>5.9999999999999995E-4</v>
      </c>
      <c r="E18" s="15"/>
      <c r="F18" s="15"/>
      <c r="G18" s="15"/>
      <c r="H18" s="15">
        <v>0</v>
      </c>
      <c r="I18" s="15">
        <f t="shared" si="1"/>
        <v>0</v>
      </c>
      <c r="J18" s="15"/>
      <c r="K18" s="15"/>
      <c r="L18" s="7"/>
      <c r="M18" s="6">
        <v>500</v>
      </c>
      <c r="N18" s="15">
        <f t="shared" si="9"/>
        <v>5.0000000000000001E-4</v>
      </c>
      <c r="O18" s="15"/>
      <c r="P18" s="15"/>
      <c r="Q18" s="15"/>
      <c r="R18" s="15">
        <v>0</v>
      </c>
      <c r="S18" s="15">
        <f t="shared" si="3"/>
        <v>0</v>
      </c>
      <c r="T18" s="15"/>
      <c r="U18" s="15"/>
      <c r="V18" s="7"/>
    </row>
    <row r="19" spans="2:22" x14ac:dyDescent="0.25">
      <c r="B19" s="11"/>
      <c r="C19" s="6">
        <v>600</v>
      </c>
      <c r="D19" s="15">
        <f t="shared" si="4"/>
        <v>5.9999999999999995E-4</v>
      </c>
      <c r="E19" s="15"/>
      <c r="F19" s="15"/>
      <c r="G19" s="15"/>
      <c r="H19" s="15">
        <v>0</v>
      </c>
      <c r="I19" s="15">
        <f t="shared" si="1"/>
        <v>0</v>
      </c>
      <c r="J19" s="15"/>
      <c r="K19" s="15"/>
      <c r="L19" s="7"/>
      <c r="M19" s="6">
        <v>500</v>
      </c>
      <c r="N19" s="15">
        <f t="shared" si="9"/>
        <v>5.0000000000000001E-4</v>
      </c>
      <c r="O19" s="15"/>
      <c r="P19" s="15"/>
      <c r="Q19" s="15"/>
      <c r="R19" s="15">
        <v>0</v>
      </c>
      <c r="S19" s="15">
        <f t="shared" si="3"/>
        <v>0</v>
      </c>
      <c r="T19" s="15"/>
      <c r="U19" s="15"/>
      <c r="V19" s="7"/>
    </row>
    <row r="20" spans="2:22" x14ac:dyDescent="0.25">
      <c r="B20" s="11"/>
      <c r="C20" s="6">
        <v>700</v>
      </c>
      <c r="D20" s="15">
        <f t="shared" si="4"/>
        <v>6.9999999999999999E-4</v>
      </c>
      <c r="E20" s="15"/>
      <c r="F20" s="15"/>
      <c r="G20" s="15"/>
      <c r="H20" s="15">
        <v>0</v>
      </c>
      <c r="I20" s="15">
        <f t="shared" si="1"/>
        <v>0</v>
      </c>
      <c r="J20" s="15"/>
      <c r="K20" s="15"/>
      <c r="L20" s="7"/>
      <c r="M20" s="6">
        <v>500</v>
      </c>
      <c r="N20" s="15">
        <f t="shared" si="9"/>
        <v>5.0000000000000001E-4</v>
      </c>
      <c r="O20" s="15"/>
      <c r="P20" s="15"/>
      <c r="Q20" s="15"/>
      <c r="R20" s="15">
        <v>0</v>
      </c>
      <c r="S20" s="15">
        <f t="shared" si="3"/>
        <v>0</v>
      </c>
      <c r="T20" s="15"/>
      <c r="U20" s="15"/>
      <c r="V20" s="7"/>
    </row>
    <row r="21" spans="2:22" x14ac:dyDescent="0.25">
      <c r="B21" s="11"/>
      <c r="C21" s="6">
        <v>1400</v>
      </c>
      <c r="D21" s="15">
        <f t="shared" si="4"/>
        <v>1.4E-3</v>
      </c>
      <c r="E21" s="15"/>
      <c r="F21" s="15"/>
      <c r="G21" s="15"/>
      <c r="H21" s="15">
        <v>0</v>
      </c>
      <c r="I21" s="15">
        <f t="shared" si="1"/>
        <v>0</v>
      </c>
      <c r="J21" s="15"/>
      <c r="K21" s="15"/>
      <c r="L21" s="7"/>
      <c r="M21" s="6">
        <v>600</v>
      </c>
      <c r="N21" s="15">
        <f t="shared" si="9"/>
        <v>5.9999999999999995E-4</v>
      </c>
      <c r="O21" s="15"/>
      <c r="P21" s="15"/>
      <c r="Q21" s="15"/>
      <c r="R21" s="15">
        <v>0</v>
      </c>
      <c r="S21" s="15">
        <f t="shared" si="3"/>
        <v>0</v>
      </c>
      <c r="T21" s="15"/>
      <c r="U21" s="15"/>
      <c r="V21" s="7"/>
    </row>
    <row r="22" spans="2:22" x14ac:dyDescent="0.25">
      <c r="B22" s="11" t="s">
        <v>12</v>
      </c>
      <c r="C22" s="6" t="s">
        <v>19</v>
      </c>
      <c r="D22" s="15"/>
      <c r="E22" s="15"/>
      <c r="F22" s="15"/>
      <c r="G22" s="15"/>
      <c r="H22" s="15" t="s">
        <v>19</v>
      </c>
      <c r="I22" s="15"/>
      <c r="J22" s="15"/>
      <c r="K22" s="15"/>
      <c r="L22" s="7"/>
      <c r="M22" s="6" t="s">
        <v>19</v>
      </c>
      <c r="N22" s="15"/>
      <c r="O22" s="15"/>
      <c r="P22" s="15"/>
      <c r="Q22" s="15"/>
      <c r="R22" s="15" t="s">
        <v>19</v>
      </c>
      <c r="T22" s="15"/>
      <c r="U22" s="15"/>
      <c r="V22" s="7"/>
    </row>
    <row r="23" spans="2:22" x14ac:dyDescent="0.25">
      <c r="B23" s="11"/>
      <c r="C23" s="6">
        <v>9583600</v>
      </c>
      <c r="D23" s="15">
        <f t="shared" ref="D23" si="24" xml:space="preserve"> C23 /1000000</f>
        <v>9.5836000000000006</v>
      </c>
      <c r="E23" s="15">
        <f>(C23+C24+C25+C26+C27) / 5</f>
        <v>9192700</v>
      </c>
      <c r="F23" s="15">
        <f t="shared" ref="F23" si="25" xml:space="preserve"> (D23+D24+D25+D26+D27) / 5</f>
        <v>9.1926999999999985</v>
      </c>
      <c r="G23" s="15">
        <f>E23/Data!N4</f>
        <v>0.67709184973712389</v>
      </c>
      <c r="H23" s="15">
        <v>0</v>
      </c>
      <c r="I23" s="15">
        <f t="shared" ref="I23" si="26">H23 /1000000</f>
        <v>0</v>
      </c>
      <c r="J23" s="15">
        <f t="shared" ref="J23" si="27">(H23+H24+H25+H26+H27) / 5</f>
        <v>0</v>
      </c>
      <c r="K23" s="15">
        <f t="shared" ref="K23" si="28" xml:space="preserve"> (I23+I24+I25+I26+I27) / 5</f>
        <v>0</v>
      </c>
      <c r="L23" s="7">
        <f>J23/Data!Q4</f>
        <v>0</v>
      </c>
      <c r="M23" s="6">
        <v>36700</v>
      </c>
      <c r="N23" s="15">
        <f t="shared" ref="N23" si="29">M23 /1000000</f>
        <v>3.6700000000000003E-2</v>
      </c>
      <c r="O23" s="15">
        <f>(M23+M24+M25+M26+M27) / 5</f>
        <v>35420</v>
      </c>
      <c r="P23" s="15">
        <f t="shared" ref="P23" si="30" xml:space="preserve"> (N23+N24+N25+N26+N27) / 5</f>
        <v>3.5419999999999993E-2</v>
      </c>
      <c r="Q23" s="15">
        <f>O23/Data!N3</f>
        <v>0.24546084546084546</v>
      </c>
      <c r="R23" s="15">
        <v>0</v>
      </c>
      <c r="S23" s="15">
        <f t="shared" ref="S23" si="31">R23 /1000000</f>
        <v>0</v>
      </c>
      <c r="T23" s="15">
        <f t="shared" ref="T23" si="32">(R23+R24+R25+R26+R27) / 5</f>
        <v>0</v>
      </c>
      <c r="U23" s="15">
        <f t="shared" ref="U23" si="33" xml:space="preserve"> (S23+S24+S25+S26+S27) / 5</f>
        <v>0</v>
      </c>
      <c r="V23" s="7">
        <f>T23/Data!Q4</f>
        <v>0</v>
      </c>
    </row>
    <row r="24" spans="2:22" x14ac:dyDescent="0.25">
      <c r="B24" s="11"/>
      <c r="C24" s="6">
        <v>8603900</v>
      </c>
      <c r="D24" s="15">
        <f t="shared" si="4"/>
        <v>8.6038999999999994</v>
      </c>
      <c r="E24" s="15"/>
      <c r="F24" s="15"/>
      <c r="G24" s="15"/>
      <c r="H24" s="15">
        <v>0</v>
      </c>
      <c r="I24" s="15">
        <f t="shared" si="1"/>
        <v>0</v>
      </c>
      <c r="J24" s="15"/>
      <c r="K24" s="15"/>
      <c r="L24" s="7"/>
      <c r="M24" s="6">
        <v>59000</v>
      </c>
      <c r="N24" s="15">
        <f t="shared" si="9"/>
        <v>5.8999999999999997E-2</v>
      </c>
      <c r="O24" s="15"/>
      <c r="P24" s="15"/>
      <c r="Q24" s="15"/>
      <c r="R24" s="15">
        <v>0</v>
      </c>
      <c r="S24" s="15">
        <f t="shared" si="3"/>
        <v>0</v>
      </c>
      <c r="T24" s="15"/>
      <c r="U24" s="15"/>
      <c r="V24" s="7"/>
    </row>
    <row r="25" spans="2:22" x14ac:dyDescent="0.25">
      <c r="B25" s="11"/>
      <c r="C25" s="6">
        <v>7647500</v>
      </c>
      <c r="D25" s="15">
        <f t="shared" si="4"/>
        <v>7.6475</v>
      </c>
      <c r="E25" s="15"/>
      <c r="F25" s="15"/>
      <c r="G25" s="15"/>
      <c r="H25" s="15">
        <v>0</v>
      </c>
      <c r="I25" s="15">
        <f t="shared" si="1"/>
        <v>0</v>
      </c>
      <c r="J25" s="15"/>
      <c r="K25" s="15"/>
      <c r="L25" s="7"/>
      <c r="M25" s="6">
        <v>34400</v>
      </c>
      <c r="N25" s="15">
        <f t="shared" si="9"/>
        <v>3.44E-2</v>
      </c>
      <c r="O25" s="15"/>
      <c r="P25" s="15"/>
      <c r="Q25" s="15"/>
      <c r="R25" s="15">
        <v>0</v>
      </c>
      <c r="S25" s="15">
        <f t="shared" si="3"/>
        <v>0</v>
      </c>
      <c r="T25" s="15"/>
      <c r="U25" s="15"/>
      <c r="V25" s="7"/>
    </row>
    <row r="26" spans="2:22" x14ac:dyDescent="0.25">
      <c r="B26" s="11"/>
      <c r="C26" s="6">
        <v>9853700</v>
      </c>
      <c r="D26" s="15">
        <f t="shared" si="4"/>
        <v>9.8536999999999999</v>
      </c>
      <c r="E26" s="15"/>
      <c r="F26" s="15"/>
      <c r="G26" s="15"/>
      <c r="H26" s="15">
        <v>0</v>
      </c>
      <c r="I26" s="15">
        <f t="shared" si="1"/>
        <v>0</v>
      </c>
      <c r="J26" s="15"/>
      <c r="K26" s="15"/>
      <c r="L26" s="7"/>
      <c r="M26" s="6">
        <v>24200</v>
      </c>
      <c r="N26" s="15">
        <f t="shared" si="9"/>
        <v>2.4199999999999999E-2</v>
      </c>
      <c r="O26" s="15"/>
      <c r="P26" s="15"/>
      <c r="Q26" s="15"/>
      <c r="R26" s="15">
        <v>0</v>
      </c>
      <c r="S26" s="15">
        <f t="shared" si="3"/>
        <v>0</v>
      </c>
      <c r="T26" s="15"/>
      <c r="U26" s="15"/>
      <c r="V26" s="7"/>
    </row>
    <row r="27" spans="2:22" x14ac:dyDescent="0.25">
      <c r="B27" s="11"/>
      <c r="C27" s="6">
        <v>10274800</v>
      </c>
      <c r="D27" s="15">
        <f t="shared" si="4"/>
        <v>10.274800000000001</v>
      </c>
      <c r="E27" s="15"/>
      <c r="F27" s="15"/>
      <c r="G27" s="15"/>
      <c r="H27" s="15">
        <v>0</v>
      </c>
      <c r="I27" s="15">
        <f t="shared" si="1"/>
        <v>0</v>
      </c>
      <c r="J27" s="15"/>
      <c r="K27" s="15"/>
      <c r="L27" s="7"/>
      <c r="M27" s="6">
        <v>22800</v>
      </c>
      <c r="N27" s="15">
        <f t="shared" si="9"/>
        <v>2.2800000000000001E-2</v>
      </c>
      <c r="O27" s="15"/>
      <c r="P27" s="15"/>
      <c r="Q27" s="15"/>
      <c r="R27" s="15">
        <v>0</v>
      </c>
      <c r="S27" s="15">
        <f t="shared" si="3"/>
        <v>0</v>
      </c>
      <c r="T27" s="15"/>
      <c r="U27" s="15"/>
      <c r="V27" s="7"/>
    </row>
    <row r="28" spans="2:22" x14ac:dyDescent="0.25">
      <c r="B28" s="11" t="s">
        <v>13</v>
      </c>
      <c r="C28" s="6" t="s">
        <v>19</v>
      </c>
      <c r="D28" s="15"/>
      <c r="E28" s="15"/>
      <c r="F28" s="15"/>
      <c r="G28" s="15"/>
      <c r="H28" s="15" t="s">
        <v>19</v>
      </c>
      <c r="I28" s="15"/>
      <c r="J28" s="15"/>
      <c r="K28" s="15"/>
      <c r="L28" s="7"/>
      <c r="M28" s="6" t="s">
        <v>19</v>
      </c>
      <c r="N28" s="15"/>
      <c r="O28" s="15"/>
      <c r="P28" s="15"/>
      <c r="Q28" s="15"/>
      <c r="R28" s="15" t="s">
        <v>19</v>
      </c>
      <c r="T28" s="15"/>
      <c r="U28" s="15"/>
      <c r="V28" s="7"/>
    </row>
    <row r="29" spans="2:22" x14ac:dyDescent="0.25">
      <c r="B29" s="11"/>
      <c r="C29" s="6">
        <v>15100</v>
      </c>
      <c r="D29" s="15">
        <f t="shared" ref="D29" si="34" xml:space="preserve"> C29 /1000000</f>
        <v>1.5100000000000001E-2</v>
      </c>
      <c r="E29" s="15">
        <f>(C29+C30+C31+C32+C33) / 5</f>
        <v>26380</v>
      </c>
      <c r="F29" s="15">
        <f t="shared" ref="F29" si="35" xml:space="preserve"> (D29+D30+D31+D32+D33) / 5</f>
        <v>2.6379999999999997E-2</v>
      </c>
      <c r="G29" s="15">
        <f>E29/Data!N4</f>
        <v>1.9430290334793183E-3</v>
      </c>
      <c r="H29" s="15">
        <v>0</v>
      </c>
      <c r="I29" s="15">
        <f t="shared" ref="I29" si="36">H29 /1000000</f>
        <v>0</v>
      </c>
      <c r="J29" s="15">
        <f t="shared" ref="J29" si="37">(H29+H30+H31+H32+H33) / 5</f>
        <v>0</v>
      </c>
      <c r="K29" s="15">
        <f t="shared" ref="K29" si="38" xml:space="preserve"> (I29+I30+I31+I32+I33) / 5</f>
        <v>0</v>
      </c>
      <c r="L29" s="7">
        <f>J29/Data!Q4</f>
        <v>0</v>
      </c>
      <c r="M29" s="6">
        <v>7600</v>
      </c>
      <c r="N29" s="15">
        <f t="shared" ref="N29" si="39">M29 /1000000</f>
        <v>7.6E-3</v>
      </c>
      <c r="O29" s="15">
        <f>(M29+M30+M31+M32+M33) / 5</f>
        <v>9400</v>
      </c>
      <c r="P29" s="15">
        <f t="shared" ref="P29" si="40" xml:space="preserve"> (N29+N30+N31+N32+N33) / 5</f>
        <v>9.4000000000000004E-3</v>
      </c>
      <c r="Q29" s="15">
        <f>O29/Data!N3</f>
        <v>6.5142065142065136E-2</v>
      </c>
      <c r="R29" s="15">
        <v>0</v>
      </c>
      <c r="S29" s="15">
        <f t="shared" ref="S29" si="41">R29 /1000000</f>
        <v>0</v>
      </c>
      <c r="T29" s="15">
        <f t="shared" ref="T29" si="42">(R29+R30+R31+R32+R33) / 5</f>
        <v>0</v>
      </c>
      <c r="U29" s="15">
        <f t="shared" ref="U29" si="43" xml:space="preserve"> (S29+S30+S31+S32+S33) / 5</f>
        <v>0</v>
      </c>
      <c r="V29" s="7">
        <f>T29/Data!Q4</f>
        <v>0</v>
      </c>
    </row>
    <row r="30" spans="2:22" x14ac:dyDescent="0.25">
      <c r="B30" s="11"/>
      <c r="C30" s="6">
        <v>14800</v>
      </c>
      <c r="D30" s="15">
        <f t="shared" si="4"/>
        <v>1.4800000000000001E-2</v>
      </c>
      <c r="E30" s="15"/>
      <c r="F30" s="15"/>
      <c r="G30" s="15"/>
      <c r="H30" s="15">
        <v>0</v>
      </c>
      <c r="I30" s="15">
        <f t="shared" si="1"/>
        <v>0</v>
      </c>
      <c r="J30" s="15"/>
      <c r="K30" s="15"/>
      <c r="L30" s="7"/>
      <c r="M30" s="6">
        <v>15500</v>
      </c>
      <c r="N30" s="15">
        <f t="shared" si="9"/>
        <v>1.55E-2</v>
      </c>
      <c r="O30" s="15"/>
      <c r="P30" s="15"/>
      <c r="Q30" s="15"/>
      <c r="R30" s="15">
        <v>0</v>
      </c>
      <c r="S30" s="15">
        <f t="shared" si="3"/>
        <v>0</v>
      </c>
      <c r="T30" s="15"/>
      <c r="U30" s="15"/>
      <c r="V30" s="7"/>
    </row>
    <row r="31" spans="2:22" x14ac:dyDescent="0.25">
      <c r="B31" s="11"/>
      <c r="C31" s="6">
        <v>65600</v>
      </c>
      <c r="D31" s="15">
        <f t="shared" si="4"/>
        <v>6.5600000000000006E-2</v>
      </c>
      <c r="E31" s="15"/>
      <c r="F31" s="15"/>
      <c r="G31" s="15"/>
      <c r="H31" s="15">
        <v>0</v>
      </c>
      <c r="I31" s="15">
        <f t="shared" si="1"/>
        <v>0</v>
      </c>
      <c r="J31" s="15"/>
      <c r="K31" s="15"/>
      <c r="L31" s="7"/>
      <c r="M31" s="6">
        <v>8800</v>
      </c>
      <c r="N31" s="15">
        <f t="shared" si="9"/>
        <v>8.8000000000000005E-3</v>
      </c>
      <c r="O31" s="15"/>
      <c r="P31" s="15"/>
      <c r="Q31" s="15"/>
      <c r="R31" s="15">
        <v>0</v>
      </c>
      <c r="S31" s="15">
        <f t="shared" si="3"/>
        <v>0</v>
      </c>
      <c r="T31" s="15"/>
      <c r="U31" s="15"/>
      <c r="V31" s="7"/>
    </row>
    <row r="32" spans="2:22" x14ac:dyDescent="0.25">
      <c r="B32" s="11"/>
      <c r="C32" s="6">
        <v>20800</v>
      </c>
      <c r="D32" s="15">
        <f t="shared" si="4"/>
        <v>2.0799999999999999E-2</v>
      </c>
      <c r="E32" s="15"/>
      <c r="F32" s="15"/>
      <c r="G32" s="15"/>
      <c r="H32" s="15">
        <v>0</v>
      </c>
      <c r="I32" s="15">
        <f t="shared" si="1"/>
        <v>0</v>
      </c>
      <c r="J32" s="15"/>
      <c r="K32" s="15"/>
      <c r="L32" s="7"/>
      <c r="M32" s="6">
        <v>7500</v>
      </c>
      <c r="N32" s="15">
        <f t="shared" si="9"/>
        <v>7.4999999999999997E-3</v>
      </c>
      <c r="O32" s="15"/>
      <c r="P32" s="15"/>
      <c r="Q32" s="15"/>
      <c r="R32" s="15">
        <v>0</v>
      </c>
      <c r="S32" s="15">
        <f t="shared" si="3"/>
        <v>0</v>
      </c>
      <c r="T32" s="15"/>
      <c r="U32" s="15"/>
      <c r="V32" s="7"/>
    </row>
    <row r="33" spans="2:22" x14ac:dyDescent="0.25">
      <c r="B33" s="11"/>
      <c r="C33" s="6">
        <v>15600</v>
      </c>
      <c r="D33" s="15">
        <f t="shared" si="4"/>
        <v>1.5599999999999999E-2</v>
      </c>
      <c r="E33" s="15"/>
      <c r="F33" s="15"/>
      <c r="G33" s="15"/>
      <c r="H33" s="15">
        <v>0</v>
      </c>
      <c r="I33" s="15">
        <f t="shared" si="1"/>
        <v>0</v>
      </c>
      <c r="J33" s="15"/>
      <c r="K33" s="15"/>
      <c r="L33" s="7"/>
      <c r="M33" s="6">
        <v>7600</v>
      </c>
      <c r="N33" s="15">
        <f t="shared" si="9"/>
        <v>7.6E-3</v>
      </c>
      <c r="O33" s="15"/>
      <c r="P33" s="15"/>
      <c r="Q33" s="15"/>
      <c r="R33" s="15">
        <v>0</v>
      </c>
      <c r="S33" s="15">
        <f t="shared" si="3"/>
        <v>0</v>
      </c>
      <c r="T33" s="15"/>
      <c r="U33" s="15"/>
      <c r="V33" s="7"/>
    </row>
    <row r="34" spans="2:22" x14ac:dyDescent="0.25">
      <c r="B34" s="11" t="s">
        <v>14</v>
      </c>
      <c r="C34" s="6" t="s">
        <v>19</v>
      </c>
      <c r="D34" s="15"/>
      <c r="E34" s="15"/>
      <c r="F34" s="15"/>
      <c r="G34" s="15"/>
      <c r="H34" s="15" t="s">
        <v>19</v>
      </c>
      <c r="I34" s="15"/>
      <c r="J34" s="15"/>
      <c r="K34" s="15"/>
      <c r="L34" s="7"/>
      <c r="M34" s="6" t="s">
        <v>19</v>
      </c>
      <c r="N34" s="15"/>
      <c r="O34" s="15"/>
      <c r="P34" s="15"/>
      <c r="Q34" s="15"/>
      <c r="R34" s="15" t="s">
        <v>19</v>
      </c>
      <c r="T34" s="15"/>
      <c r="U34" s="15"/>
      <c r="V34" s="7"/>
    </row>
    <row r="35" spans="2:22" x14ac:dyDescent="0.25">
      <c r="B35" s="11"/>
      <c r="C35" s="6">
        <v>2400</v>
      </c>
      <c r="D35" s="15">
        <f t="shared" ref="D35" si="44" xml:space="preserve"> C35 /1000000</f>
        <v>2.3999999999999998E-3</v>
      </c>
      <c r="E35" s="15">
        <f>(C35+C36+C37+C38+C39) / 5</f>
        <v>6760</v>
      </c>
      <c r="F35" s="15">
        <f t="shared" ref="F35" si="45" xml:space="preserve"> (D35+D36+D37+D38+D39) / 5</f>
        <v>6.7600000000000004E-3</v>
      </c>
      <c r="G35" s="15">
        <f>E35/Data!N4</f>
        <v>4.9791039675209218E-4</v>
      </c>
      <c r="H35" s="15">
        <v>0</v>
      </c>
      <c r="I35" s="15">
        <f t="shared" ref="I35" si="46">H35 /1000000</f>
        <v>0</v>
      </c>
      <c r="J35" s="15">
        <f t="shared" ref="J35" si="47">(H35+H36+H37+H38+H39) / 5</f>
        <v>0</v>
      </c>
      <c r="K35" s="15">
        <f t="shared" ref="K35" si="48" xml:space="preserve"> (I35+I36+I37+I38+I39) / 5</f>
        <v>0</v>
      </c>
      <c r="L35" s="7">
        <f>J35/Data!Q4</f>
        <v>0</v>
      </c>
      <c r="M35" s="6">
        <v>1100</v>
      </c>
      <c r="N35" s="15">
        <f t="shared" ref="N35" si="49">M35 /1000000</f>
        <v>1.1000000000000001E-3</v>
      </c>
      <c r="O35" s="15">
        <f>(M35+M36+M37+M38+M39) / 5</f>
        <v>1180</v>
      </c>
      <c r="P35" s="15">
        <f t="shared" ref="P35" si="50" xml:space="preserve"> (N35+N36+N37+N38+N39) / 5</f>
        <v>1.1800000000000001E-3</v>
      </c>
      <c r="Q35" s="15">
        <f>O35/Data!N3</f>
        <v>8.1774081774081773E-3</v>
      </c>
      <c r="R35" s="15">
        <v>0</v>
      </c>
      <c r="S35" s="15">
        <f t="shared" ref="S35" si="51">R35 /1000000</f>
        <v>0</v>
      </c>
      <c r="T35" s="15">
        <f t="shared" ref="T35" si="52">(R35+R36+R37+R38+R39) / 5</f>
        <v>0</v>
      </c>
      <c r="U35" s="15">
        <f t="shared" ref="U35" si="53" xml:space="preserve"> (S35+S36+S37+S38+S39) / 5</f>
        <v>0</v>
      </c>
      <c r="V35" s="7">
        <f>T35/Data!Q4</f>
        <v>0</v>
      </c>
    </row>
    <row r="36" spans="2:22" x14ac:dyDescent="0.25">
      <c r="B36" s="11"/>
      <c r="C36" s="6">
        <v>2500</v>
      </c>
      <c r="D36" s="15">
        <f t="shared" si="4"/>
        <v>2.5000000000000001E-3</v>
      </c>
      <c r="E36" s="15"/>
      <c r="F36" s="15"/>
      <c r="G36" s="15"/>
      <c r="H36" s="15">
        <v>0</v>
      </c>
      <c r="I36" s="15">
        <f t="shared" si="1"/>
        <v>0</v>
      </c>
      <c r="J36" s="15"/>
      <c r="K36" s="15"/>
      <c r="L36" s="7"/>
      <c r="M36" s="6">
        <v>1300</v>
      </c>
      <c r="N36" s="15">
        <f t="shared" si="9"/>
        <v>1.2999999999999999E-3</v>
      </c>
      <c r="O36" s="15"/>
      <c r="P36" s="15"/>
      <c r="Q36" s="15"/>
      <c r="R36" s="15">
        <v>0</v>
      </c>
      <c r="S36" s="15">
        <f t="shared" si="3"/>
        <v>0</v>
      </c>
      <c r="T36" s="15"/>
      <c r="U36" s="15"/>
      <c r="V36" s="7"/>
    </row>
    <row r="37" spans="2:22" x14ac:dyDescent="0.25">
      <c r="B37" s="11"/>
      <c r="C37" s="6">
        <v>2400</v>
      </c>
      <c r="D37" s="15">
        <f t="shared" si="4"/>
        <v>2.3999999999999998E-3</v>
      </c>
      <c r="E37" s="15"/>
      <c r="F37" s="15"/>
      <c r="G37" s="15"/>
      <c r="H37" s="15">
        <v>0</v>
      </c>
      <c r="I37" s="15">
        <f t="shared" si="1"/>
        <v>0</v>
      </c>
      <c r="J37" s="15"/>
      <c r="K37" s="15"/>
      <c r="L37" s="7"/>
      <c r="M37" s="6">
        <v>1700</v>
      </c>
      <c r="N37" s="15">
        <f t="shared" si="9"/>
        <v>1.6999999999999999E-3</v>
      </c>
      <c r="O37" s="15"/>
      <c r="P37" s="15"/>
      <c r="Q37" s="15"/>
      <c r="R37" s="15">
        <v>0</v>
      </c>
      <c r="S37" s="15">
        <f t="shared" si="3"/>
        <v>0</v>
      </c>
      <c r="T37" s="15"/>
      <c r="U37" s="15"/>
      <c r="V37" s="7"/>
    </row>
    <row r="38" spans="2:22" x14ac:dyDescent="0.25">
      <c r="B38" s="11"/>
      <c r="C38" s="6">
        <v>24000</v>
      </c>
      <c r="D38" s="15">
        <f t="shared" si="4"/>
        <v>2.4E-2</v>
      </c>
      <c r="E38" s="15"/>
      <c r="F38" s="15"/>
      <c r="G38" s="15"/>
      <c r="H38" s="15">
        <v>0</v>
      </c>
      <c r="I38" s="15">
        <f t="shared" si="1"/>
        <v>0</v>
      </c>
      <c r="J38" s="15"/>
      <c r="K38" s="15"/>
      <c r="L38" s="7"/>
      <c r="M38" s="6">
        <v>700</v>
      </c>
      <c r="N38" s="15">
        <f t="shared" si="9"/>
        <v>6.9999999999999999E-4</v>
      </c>
      <c r="O38" s="15"/>
      <c r="P38" s="15"/>
      <c r="Q38" s="15"/>
      <c r="R38" s="15">
        <v>0</v>
      </c>
      <c r="S38" s="15">
        <f t="shared" si="3"/>
        <v>0</v>
      </c>
      <c r="T38" s="15"/>
      <c r="U38" s="15"/>
      <c r="V38" s="7"/>
    </row>
    <row r="39" spans="2:22" x14ac:dyDescent="0.25">
      <c r="B39" s="11"/>
      <c r="C39" s="6">
        <v>2500</v>
      </c>
      <c r="D39" s="15">
        <f t="shared" si="4"/>
        <v>2.5000000000000001E-3</v>
      </c>
      <c r="E39" s="15"/>
      <c r="F39" s="15"/>
      <c r="G39" s="15"/>
      <c r="H39" s="15">
        <v>0</v>
      </c>
      <c r="I39" s="15">
        <f t="shared" si="1"/>
        <v>0</v>
      </c>
      <c r="J39" s="15"/>
      <c r="K39" s="15"/>
      <c r="L39" s="7"/>
      <c r="M39" s="6">
        <v>1100</v>
      </c>
      <c r="N39" s="15">
        <f t="shared" si="9"/>
        <v>1.1000000000000001E-3</v>
      </c>
      <c r="O39" s="15"/>
      <c r="P39" s="15"/>
      <c r="Q39" s="15"/>
      <c r="R39" s="15">
        <v>0</v>
      </c>
      <c r="S39" s="15">
        <f t="shared" si="3"/>
        <v>0</v>
      </c>
      <c r="T39" s="15"/>
      <c r="U39" s="15"/>
      <c r="V39" s="7"/>
    </row>
    <row r="40" spans="2:22" x14ac:dyDescent="0.25">
      <c r="B40" s="11" t="s">
        <v>15</v>
      </c>
      <c r="C40" s="6" t="s">
        <v>19</v>
      </c>
      <c r="D40" s="15"/>
      <c r="E40" s="15"/>
      <c r="F40" s="15"/>
      <c r="G40" s="15"/>
      <c r="H40" s="15" t="s">
        <v>19</v>
      </c>
      <c r="I40" s="15"/>
      <c r="J40" s="15"/>
      <c r="K40" s="15"/>
      <c r="L40" s="7"/>
      <c r="M40" s="6" t="s">
        <v>19</v>
      </c>
      <c r="N40" s="15"/>
      <c r="O40" s="15"/>
      <c r="P40" s="15"/>
      <c r="Q40" s="15"/>
      <c r="R40" s="15" t="s">
        <v>19</v>
      </c>
      <c r="T40" s="15"/>
      <c r="U40" s="15"/>
      <c r="V40" s="7"/>
    </row>
    <row r="41" spans="2:22" x14ac:dyDescent="0.25">
      <c r="B41" s="11"/>
      <c r="C41" s="6">
        <v>29500</v>
      </c>
      <c r="D41" s="15">
        <f t="shared" ref="D41" si="54" xml:space="preserve"> C41 /1000000</f>
        <v>2.9499999999999998E-2</v>
      </c>
      <c r="E41" s="15">
        <f>(C41+C42+C43+C44+C45) / 5</f>
        <v>35480</v>
      </c>
      <c r="F41" s="15">
        <f t="shared" ref="F41" si="55" xml:space="preserve"> (D41+D42+D43+D44+D45) / 5</f>
        <v>3.5479999999999998E-2</v>
      </c>
      <c r="G41" s="15">
        <f>E41/Data!N4</f>
        <v>2.6132930291071347E-3</v>
      </c>
      <c r="H41" s="15">
        <v>411300</v>
      </c>
      <c r="I41" s="15">
        <f t="shared" ref="I41" si="56">H41 /1000000</f>
        <v>0.4113</v>
      </c>
      <c r="J41" s="15">
        <f t="shared" ref="J41" si="57">(H41+H42+H43+H44+H45) / 5</f>
        <v>388940</v>
      </c>
      <c r="K41" s="15">
        <f t="shared" ref="K41" si="58" xml:space="preserve"> (I41+I42+I43+I44+I45) / 5</f>
        <v>0.38894000000000001</v>
      </c>
      <c r="L41" s="7">
        <f>J41/Data!Q4</f>
        <v>0.49369145236221473</v>
      </c>
      <c r="M41" s="6">
        <v>39000</v>
      </c>
      <c r="N41" s="15">
        <f t="shared" ref="N41" si="59">M41 /1000000</f>
        <v>3.9E-2</v>
      </c>
      <c r="O41" s="15">
        <f>(M41+M42+M43+M44+M45) / 5</f>
        <v>31800</v>
      </c>
      <c r="P41" s="15">
        <f t="shared" ref="P41" si="60" xml:space="preserve"> (N41+N42+N43+N44+N45) / 5</f>
        <v>3.1800000000000002E-2</v>
      </c>
      <c r="Q41" s="15">
        <f>O41/Data!N3</f>
        <v>0.22037422037422039</v>
      </c>
      <c r="R41" s="15">
        <v>64800</v>
      </c>
      <c r="S41" s="15">
        <f t="shared" ref="S41" si="61">R41 /1000000</f>
        <v>6.4799999999999996E-2</v>
      </c>
      <c r="T41" s="15">
        <f t="shared" ref="T41" si="62">(R41+R42+R43+R44+R45) / 5</f>
        <v>81900</v>
      </c>
      <c r="U41" s="15">
        <f t="shared" ref="U41" si="63" xml:space="preserve"> (S41+S42+S43+S44+S45) / 5</f>
        <v>8.1900000000000001E-2</v>
      </c>
      <c r="V41" s="7">
        <f>T41/Data!Q4</f>
        <v>0.10395775684801097</v>
      </c>
    </row>
    <row r="42" spans="2:22" x14ac:dyDescent="0.25">
      <c r="B42" s="11"/>
      <c r="C42" s="6">
        <v>32500</v>
      </c>
      <c r="D42" s="15">
        <f t="shared" si="4"/>
        <v>3.2500000000000001E-2</v>
      </c>
      <c r="E42" s="15"/>
      <c r="F42" s="15"/>
      <c r="G42" s="15"/>
      <c r="H42" s="15">
        <v>356100</v>
      </c>
      <c r="I42" s="15">
        <f t="shared" si="1"/>
        <v>0.35610000000000003</v>
      </c>
      <c r="J42" s="15"/>
      <c r="K42" s="15"/>
      <c r="L42" s="7"/>
      <c r="M42" s="6">
        <v>39500</v>
      </c>
      <c r="N42" s="15">
        <f t="shared" si="9"/>
        <v>3.95E-2</v>
      </c>
      <c r="O42" s="15"/>
      <c r="P42" s="15"/>
      <c r="Q42" s="15"/>
      <c r="R42" s="15">
        <v>56600</v>
      </c>
      <c r="S42" s="15">
        <f t="shared" si="3"/>
        <v>5.6599999999999998E-2</v>
      </c>
      <c r="T42" s="15"/>
      <c r="U42" s="15"/>
      <c r="V42" s="7"/>
    </row>
    <row r="43" spans="2:22" x14ac:dyDescent="0.25">
      <c r="B43" s="11"/>
      <c r="C43" s="6">
        <v>40200</v>
      </c>
      <c r="D43" s="15">
        <f t="shared" si="4"/>
        <v>4.02E-2</v>
      </c>
      <c r="E43" s="15"/>
      <c r="F43" s="15"/>
      <c r="G43" s="15"/>
      <c r="H43" s="15">
        <v>434400</v>
      </c>
      <c r="I43" s="15">
        <f t="shared" si="1"/>
        <v>0.43440000000000001</v>
      </c>
      <c r="J43" s="15"/>
      <c r="K43" s="15"/>
      <c r="L43" s="7"/>
      <c r="M43" s="6">
        <v>35700</v>
      </c>
      <c r="N43" s="15">
        <f t="shared" si="9"/>
        <v>3.5700000000000003E-2</v>
      </c>
      <c r="O43" s="15"/>
      <c r="P43" s="15"/>
      <c r="Q43" s="15"/>
      <c r="R43" s="15">
        <v>64600</v>
      </c>
      <c r="S43" s="15">
        <f t="shared" si="3"/>
        <v>6.4600000000000005E-2</v>
      </c>
      <c r="T43" s="15"/>
      <c r="U43" s="15"/>
      <c r="V43" s="7"/>
    </row>
    <row r="44" spans="2:22" x14ac:dyDescent="0.25">
      <c r="B44" s="11"/>
      <c r="C44" s="6">
        <v>45900</v>
      </c>
      <c r="D44" s="15">
        <f t="shared" si="4"/>
        <v>4.5900000000000003E-2</v>
      </c>
      <c r="E44" s="15"/>
      <c r="F44" s="15"/>
      <c r="G44" s="15"/>
      <c r="H44" s="15">
        <v>370700</v>
      </c>
      <c r="I44" s="15">
        <f t="shared" si="1"/>
        <v>0.37069999999999997</v>
      </c>
      <c r="J44" s="15"/>
      <c r="K44" s="15"/>
      <c r="L44" s="7"/>
      <c r="M44" s="6">
        <v>26400</v>
      </c>
      <c r="N44" s="15">
        <f t="shared" si="9"/>
        <v>2.64E-2</v>
      </c>
      <c r="O44" s="15"/>
      <c r="P44" s="15"/>
      <c r="Q44" s="15"/>
      <c r="R44" s="15">
        <v>116800</v>
      </c>
      <c r="S44" s="15">
        <f t="shared" si="3"/>
        <v>0.1168</v>
      </c>
      <c r="T44" s="15"/>
      <c r="U44" s="15"/>
      <c r="V44" s="7"/>
    </row>
    <row r="45" spans="2:22" x14ac:dyDescent="0.25">
      <c r="B45" s="11"/>
      <c r="C45" s="6">
        <v>29300</v>
      </c>
      <c r="D45" s="15">
        <f t="shared" si="4"/>
        <v>2.93E-2</v>
      </c>
      <c r="E45" s="15"/>
      <c r="F45" s="15"/>
      <c r="G45" s="15"/>
      <c r="H45" s="15">
        <v>372200</v>
      </c>
      <c r="I45" s="15">
        <f t="shared" si="1"/>
        <v>0.37219999999999998</v>
      </c>
      <c r="J45" s="15"/>
      <c r="K45" s="15"/>
      <c r="L45" s="7"/>
      <c r="M45" s="6">
        <v>18400</v>
      </c>
      <c r="N45" s="15">
        <f t="shared" si="9"/>
        <v>1.84E-2</v>
      </c>
      <c r="O45" s="15"/>
      <c r="P45" s="15"/>
      <c r="Q45" s="15"/>
      <c r="R45" s="15">
        <v>106700</v>
      </c>
      <c r="S45" s="15">
        <f t="shared" si="3"/>
        <v>0.1067</v>
      </c>
      <c r="T45" s="15"/>
      <c r="U45" s="15"/>
      <c r="V45" s="7"/>
    </row>
    <row r="46" spans="2:22" x14ac:dyDescent="0.25">
      <c r="B46" s="11" t="s">
        <v>16</v>
      </c>
      <c r="C46" s="6" t="s">
        <v>19</v>
      </c>
      <c r="D46" s="15"/>
      <c r="E46" s="15"/>
      <c r="F46" s="15"/>
      <c r="G46" s="15"/>
      <c r="H46" s="15" t="s">
        <v>19</v>
      </c>
      <c r="I46" s="15"/>
      <c r="J46" s="15"/>
      <c r="K46" s="15"/>
      <c r="L46" s="7"/>
      <c r="M46" s="6" t="s">
        <v>19</v>
      </c>
      <c r="N46" s="15"/>
      <c r="O46" s="15"/>
      <c r="P46" s="15"/>
      <c r="Q46" s="15"/>
      <c r="R46" s="15" t="s">
        <v>19</v>
      </c>
      <c r="T46" s="15"/>
      <c r="U46" s="15"/>
      <c r="V46" s="7"/>
    </row>
    <row r="47" spans="2:22" x14ac:dyDescent="0.25">
      <c r="B47" s="11"/>
      <c r="C47" s="6">
        <v>72600</v>
      </c>
      <c r="D47" s="15">
        <f t="shared" ref="D47" si="64" xml:space="preserve"> C47 /1000000</f>
        <v>7.2599999999999998E-2</v>
      </c>
      <c r="E47" s="15">
        <f>(C47+C48+C49+C50+C51) / 5</f>
        <v>156060</v>
      </c>
      <c r="F47" s="15">
        <f t="shared" ref="F47" si="65" xml:space="preserve"> (D47+D48+D49+D50+D51) / 5</f>
        <v>0.15606</v>
      </c>
      <c r="G47" s="15">
        <f>E47/Data!N4</f>
        <v>1.1494659248096376E-2</v>
      </c>
      <c r="H47" s="15">
        <v>0</v>
      </c>
      <c r="I47" s="15">
        <f t="shared" ref="I47" si="66">H47 /1000000</f>
        <v>0</v>
      </c>
      <c r="J47" s="15">
        <f t="shared" ref="J47" si="67">(H47+H48+H49+H50+H51) / 5</f>
        <v>0</v>
      </c>
      <c r="K47" s="15">
        <f t="shared" ref="K47" si="68" xml:space="preserve"> (I47+I48+I49+I50+I51) / 5</f>
        <v>0</v>
      </c>
      <c r="L47" s="7">
        <f>J47/Data!Q4</f>
        <v>0</v>
      </c>
      <c r="M47" s="6">
        <v>500</v>
      </c>
      <c r="N47" s="15">
        <f t="shared" ref="N47" si="69">M47 /1000000</f>
        <v>5.0000000000000001E-4</v>
      </c>
      <c r="O47" s="15">
        <f>(M47+M48+M49+M50+M51) / 5</f>
        <v>400</v>
      </c>
      <c r="P47" s="15">
        <f t="shared" ref="P47" si="70" xml:space="preserve"> (N47+N48+N49+N50+N51) / 5</f>
        <v>4.0000000000000002E-4</v>
      </c>
      <c r="Q47" s="15">
        <f>O47/Data!N3</f>
        <v>2.772002772002772E-3</v>
      </c>
      <c r="R47" s="15">
        <v>0</v>
      </c>
      <c r="S47" s="15">
        <f t="shared" ref="S47" si="71">R47 /1000000</f>
        <v>0</v>
      </c>
      <c r="T47" s="15">
        <f t="shared" ref="T47" si="72">(R47+R48+R49+R50+R51) / 5</f>
        <v>0</v>
      </c>
      <c r="U47" s="15">
        <f t="shared" ref="U47" si="73" xml:space="preserve"> (S47+S48+S49+S50+S51) / 5</f>
        <v>0</v>
      </c>
      <c r="V47" s="7">
        <f>T47/Data!Q4</f>
        <v>0</v>
      </c>
    </row>
    <row r="48" spans="2:22" x14ac:dyDescent="0.25">
      <c r="B48" s="11"/>
      <c r="C48" s="6">
        <v>68600</v>
      </c>
      <c r="D48" s="15">
        <f t="shared" si="4"/>
        <v>6.8599999999999994E-2</v>
      </c>
      <c r="E48" s="15"/>
      <c r="F48" s="15"/>
      <c r="G48" s="15"/>
      <c r="H48" s="15">
        <v>0</v>
      </c>
      <c r="I48" s="15">
        <f t="shared" si="1"/>
        <v>0</v>
      </c>
      <c r="J48" s="15"/>
      <c r="K48" s="15"/>
      <c r="L48" s="7"/>
      <c r="M48" s="6">
        <v>300</v>
      </c>
      <c r="N48" s="15">
        <f t="shared" si="9"/>
        <v>2.9999999999999997E-4</v>
      </c>
      <c r="O48" s="15"/>
      <c r="P48" s="15"/>
      <c r="Q48" s="15"/>
      <c r="R48" s="15">
        <v>0</v>
      </c>
      <c r="S48" s="15">
        <f t="shared" si="3"/>
        <v>0</v>
      </c>
      <c r="T48" s="15"/>
      <c r="U48" s="15"/>
      <c r="V48" s="7"/>
    </row>
    <row r="49" spans="2:22" x14ac:dyDescent="0.25">
      <c r="B49" s="11"/>
      <c r="C49" s="6">
        <v>116500</v>
      </c>
      <c r="D49" s="15">
        <f t="shared" si="4"/>
        <v>0.11650000000000001</v>
      </c>
      <c r="E49" s="15"/>
      <c r="F49" s="15"/>
      <c r="G49" s="15"/>
      <c r="H49" s="15">
        <v>0</v>
      </c>
      <c r="I49" s="15">
        <f t="shared" si="1"/>
        <v>0</v>
      </c>
      <c r="J49" s="15"/>
      <c r="K49" s="15"/>
      <c r="L49" s="7"/>
      <c r="M49" s="6">
        <v>400</v>
      </c>
      <c r="N49" s="15">
        <f t="shared" si="9"/>
        <v>4.0000000000000002E-4</v>
      </c>
      <c r="O49" s="15"/>
      <c r="P49" s="15"/>
      <c r="Q49" s="15"/>
      <c r="R49" s="15">
        <v>0</v>
      </c>
      <c r="S49" s="15">
        <f t="shared" si="3"/>
        <v>0</v>
      </c>
      <c r="T49" s="15"/>
      <c r="U49" s="15"/>
      <c r="V49" s="7"/>
    </row>
    <row r="50" spans="2:22" x14ac:dyDescent="0.25">
      <c r="B50" s="11"/>
      <c r="C50" s="6">
        <v>226200</v>
      </c>
      <c r="D50" s="15">
        <f t="shared" si="4"/>
        <v>0.22620000000000001</v>
      </c>
      <c r="E50" s="15"/>
      <c r="F50" s="15"/>
      <c r="G50" s="15"/>
      <c r="H50" s="15">
        <v>0</v>
      </c>
      <c r="I50" s="15">
        <f t="shared" si="1"/>
        <v>0</v>
      </c>
      <c r="J50" s="15"/>
      <c r="K50" s="15"/>
      <c r="L50" s="7"/>
      <c r="M50" s="6">
        <v>400</v>
      </c>
      <c r="N50" s="15">
        <f t="shared" si="9"/>
        <v>4.0000000000000002E-4</v>
      </c>
      <c r="O50" s="15"/>
      <c r="P50" s="15"/>
      <c r="Q50" s="15"/>
      <c r="R50" s="15">
        <v>0</v>
      </c>
      <c r="S50" s="15">
        <f t="shared" si="3"/>
        <v>0</v>
      </c>
      <c r="T50" s="15"/>
      <c r="U50" s="15"/>
      <c r="V50" s="7"/>
    </row>
    <row r="51" spans="2:22" x14ac:dyDescent="0.25">
      <c r="B51" s="11"/>
      <c r="C51" s="6">
        <v>296400</v>
      </c>
      <c r="D51" s="15">
        <f t="shared" si="4"/>
        <v>0.2964</v>
      </c>
      <c r="E51" s="15"/>
      <c r="F51" s="15"/>
      <c r="G51" s="15"/>
      <c r="H51" s="15">
        <v>0</v>
      </c>
      <c r="I51" s="15">
        <f t="shared" si="1"/>
        <v>0</v>
      </c>
      <c r="J51" s="15"/>
      <c r="K51" s="15"/>
      <c r="L51" s="7"/>
      <c r="M51" s="6">
        <v>400</v>
      </c>
      <c r="N51" s="15">
        <f t="shared" si="9"/>
        <v>4.0000000000000002E-4</v>
      </c>
      <c r="O51" s="15"/>
      <c r="P51" s="15"/>
      <c r="Q51" s="15"/>
      <c r="R51" s="15">
        <v>0</v>
      </c>
      <c r="S51" s="15">
        <f t="shared" si="3"/>
        <v>0</v>
      </c>
      <c r="T51" s="15"/>
      <c r="U51" s="15"/>
      <c r="V51" s="7"/>
    </row>
    <row r="52" spans="2:22" x14ac:dyDescent="0.25">
      <c r="B52" s="11" t="s">
        <v>17</v>
      </c>
      <c r="C52" s="6" t="s">
        <v>19</v>
      </c>
      <c r="D52" s="15"/>
      <c r="E52" s="15"/>
      <c r="F52" s="15"/>
      <c r="G52" s="15"/>
      <c r="H52" s="15" t="s">
        <v>19</v>
      </c>
      <c r="I52" s="15"/>
      <c r="J52" s="15"/>
      <c r="K52" s="15"/>
      <c r="L52" s="7"/>
      <c r="M52" s="6" t="s">
        <v>22</v>
      </c>
      <c r="N52" s="15"/>
      <c r="O52" s="15"/>
      <c r="P52" s="15"/>
      <c r="Q52" s="15"/>
      <c r="R52" s="15" t="s">
        <v>19</v>
      </c>
      <c r="T52" s="15"/>
      <c r="U52" s="15"/>
      <c r="V52" s="7"/>
    </row>
    <row r="53" spans="2:22" x14ac:dyDescent="0.25">
      <c r="B53" s="11"/>
      <c r="C53" s="6">
        <v>0</v>
      </c>
      <c r="D53" s="15">
        <f t="shared" ref="D53" si="74" xml:space="preserve"> C53 /1000000</f>
        <v>0</v>
      </c>
      <c r="E53" s="15">
        <f>(C53+C54+C55+C56+C57) / 5</f>
        <v>0</v>
      </c>
      <c r="F53" s="15">
        <f t="shared" ref="F53" si="75" xml:space="preserve"> (D53+D54+D55+D56+D57) / 5</f>
        <v>0</v>
      </c>
      <c r="G53" s="15">
        <f>E53/Data!N4</f>
        <v>0</v>
      </c>
      <c r="H53" s="15">
        <v>32600</v>
      </c>
      <c r="I53" s="15">
        <f t="shared" ref="I53" si="76">H53 /1000000</f>
        <v>3.2599999999999997E-2</v>
      </c>
      <c r="J53" s="15">
        <f t="shared" ref="J53" si="77">(H53+H54+H55+H56+H57) / 5</f>
        <v>32280</v>
      </c>
      <c r="K53" s="15">
        <f t="shared" ref="K53" si="78" xml:space="preserve"> (I53+I54+I55+I56+I57) / 5</f>
        <v>3.2279999999999996E-2</v>
      </c>
      <c r="L53" s="7">
        <f>J53/Data!Q4</f>
        <v>4.0973826508593332E-2</v>
      </c>
      <c r="M53" s="6">
        <v>0</v>
      </c>
      <c r="N53" s="15">
        <f t="shared" ref="N53" si="79">M53 /1000000</f>
        <v>0</v>
      </c>
      <c r="O53" s="15">
        <f>(M53+M54+M55+M56+M57) / 5</f>
        <v>0</v>
      </c>
      <c r="P53" s="15">
        <f t="shared" ref="P53" si="80" xml:space="preserve"> (N53+N54+N55+N56+N57) / 5</f>
        <v>0</v>
      </c>
      <c r="Q53" s="15">
        <f>O53/Data!N3</f>
        <v>0</v>
      </c>
      <c r="R53" s="15">
        <v>28900</v>
      </c>
      <c r="S53" s="15">
        <f t="shared" ref="S53" si="81">R53 /1000000</f>
        <v>2.8899999999999999E-2</v>
      </c>
      <c r="T53" s="15">
        <f t="shared" ref="T53" si="82">(R53+R54+R55+R56+R57) / 5</f>
        <v>42120</v>
      </c>
      <c r="U53" s="15">
        <f t="shared" ref="U53" si="83" xml:space="preserve"> (S53+S54+S55+S56+S57) / 5</f>
        <v>4.2119999999999998E-2</v>
      </c>
      <c r="V53" s="7">
        <f>T53/Data!Q4</f>
        <v>5.3463989236119926E-2</v>
      </c>
    </row>
    <row r="54" spans="2:22" x14ac:dyDescent="0.25">
      <c r="B54" s="11"/>
      <c r="C54" s="6">
        <v>0</v>
      </c>
      <c r="D54" s="15">
        <f t="shared" si="4"/>
        <v>0</v>
      </c>
      <c r="E54" s="15"/>
      <c r="F54" s="15"/>
      <c r="G54" s="15"/>
      <c r="H54" s="15">
        <v>32700</v>
      </c>
      <c r="I54" s="15">
        <f t="shared" si="1"/>
        <v>3.27E-2</v>
      </c>
      <c r="J54" s="15"/>
      <c r="K54" s="15"/>
      <c r="L54" s="7"/>
      <c r="M54" s="6">
        <v>0</v>
      </c>
      <c r="N54" s="15">
        <f t="shared" si="9"/>
        <v>0</v>
      </c>
      <c r="O54" s="15"/>
      <c r="P54" s="15"/>
      <c r="Q54" s="15"/>
      <c r="R54" s="15">
        <v>44500</v>
      </c>
      <c r="S54" s="15">
        <f t="shared" si="3"/>
        <v>4.4499999999999998E-2</v>
      </c>
      <c r="T54" s="15"/>
      <c r="U54" s="15"/>
      <c r="V54" s="7"/>
    </row>
    <row r="55" spans="2:22" x14ac:dyDescent="0.25">
      <c r="B55" s="11"/>
      <c r="C55" s="6">
        <v>0</v>
      </c>
      <c r="D55" s="15">
        <f t="shared" si="4"/>
        <v>0</v>
      </c>
      <c r="E55" s="15"/>
      <c r="F55" s="15"/>
      <c r="G55" s="15"/>
      <c r="H55" s="15">
        <v>31600</v>
      </c>
      <c r="I55" s="15">
        <f t="shared" si="1"/>
        <v>3.1600000000000003E-2</v>
      </c>
      <c r="J55" s="15"/>
      <c r="K55" s="15"/>
      <c r="L55" s="7"/>
      <c r="M55" s="6">
        <v>0</v>
      </c>
      <c r="N55" s="15">
        <f t="shared" si="9"/>
        <v>0</v>
      </c>
      <c r="O55" s="15"/>
      <c r="P55" s="15"/>
      <c r="Q55" s="15"/>
      <c r="R55" s="15">
        <v>75300</v>
      </c>
      <c r="S55" s="15">
        <f t="shared" si="3"/>
        <v>7.5300000000000006E-2</v>
      </c>
      <c r="T55" s="15"/>
      <c r="U55" s="15"/>
      <c r="V55" s="7"/>
    </row>
    <row r="56" spans="2:22" x14ac:dyDescent="0.25">
      <c r="B56" s="11"/>
      <c r="C56" s="6">
        <v>0</v>
      </c>
      <c r="D56" s="15">
        <f t="shared" si="4"/>
        <v>0</v>
      </c>
      <c r="E56" s="15"/>
      <c r="F56" s="15"/>
      <c r="G56" s="15"/>
      <c r="H56" s="15">
        <v>31400</v>
      </c>
      <c r="I56" s="15">
        <f t="shared" si="1"/>
        <v>3.1399999999999997E-2</v>
      </c>
      <c r="J56" s="15"/>
      <c r="K56" s="15"/>
      <c r="L56" s="7"/>
      <c r="M56" s="6">
        <v>0</v>
      </c>
      <c r="N56" s="15">
        <f t="shared" si="9"/>
        <v>0</v>
      </c>
      <c r="O56" s="15"/>
      <c r="P56" s="15"/>
      <c r="Q56" s="15"/>
      <c r="R56" s="15">
        <v>30800</v>
      </c>
      <c r="S56" s="15">
        <f t="shared" si="3"/>
        <v>3.0800000000000001E-2</v>
      </c>
      <c r="T56" s="15"/>
      <c r="U56" s="15"/>
      <c r="V56" s="7"/>
    </row>
    <row r="57" spans="2:22" ht="15.75" thickBot="1" x14ac:dyDescent="0.3">
      <c r="B57" s="12"/>
      <c r="C57" s="8">
        <v>0</v>
      </c>
      <c r="D57" s="16">
        <f t="shared" si="4"/>
        <v>0</v>
      </c>
      <c r="E57" s="16"/>
      <c r="F57" s="16"/>
      <c r="G57" s="16"/>
      <c r="H57" s="16">
        <v>33100</v>
      </c>
      <c r="I57" s="16">
        <f t="shared" si="1"/>
        <v>3.3099999999999997E-2</v>
      </c>
      <c r="J57" s="16"/>
      <c r="K57" s="16"/>
      <c r="L57" s="9"/>
      <c r="M57" s="8">
        <v>0</v>
      </c>
      <c r="N57" s="16">
        <f t="shared" si="9"/>
        <v>0</v>
      </c>
      <c r="O57" s="16"/>
      <c r="P57" s="16"/>
      <c r="Q57" s="16"/>
      <c r="R57" s="16">
        <v>31100</v>
      </c>
      <c r="S57" s="16">
        <f t="shared" si="3"/>
        <v>3.1099999999999999E-2</v>
      </c>
      <c r="T57" s="16"/>
      <c r="U57" s="16"/>
      <c r="V5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4D89-BC06-4B6F-823E-968D606460FD}">
  <dimension ref="A1"/>
  <sheetViews>
    <sheetView workbookViewId="0">
      <selection activeCell="C30" sqref="C30"/>
    </sheetView>
  </sheetViews>
  <sheetFormatPr defaultRowHeight="15" x14ac:dyDescent="0.25"/>
  <cols>
    <col min="1" max="1" width="21.85546875" customWidth="1"/>
    <col min="2" max="2" width="25.85546875" customWidth="1"/>
    <col min="3" max="3" width="36.71093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5F02-C02A-4CDE-A0CD-0A5C04006DAA}">
  <dimension ref="B4:I8"/>
  <sheetViews>
    <sheetView tabSelected="1" workbookViewId="0">
      <selection activeCell="H32" sqref="H32"/>
    </sheetView>
  </sheetViews>
  <sheetFormatPr defaultRowHeight="15" x14ac:dyDescent="0.25"/>
  <cols>
    <col min="2" max="2" width="23.42578125" customWidth="1"/>
    <col min="3" max="3" width="21.42578125" customWidth="1"/>
    <col min="4" max="4" width="22" customWidth="1"/>
    <col min="7" max="7" width="21.85546875" customWidth="1"/>
    <col min="8" max="8" width="19.5703125" customWidth="1"/>
    <col min="9" max="9" width="23.140625" customWidth="1"/>
  </cols>
  <sheetData>
    <row r="4" spans="2:9" x14ac:dyDescent="0.25">
      <c r="C4" t="s">
        <v>39</v>
      </c>
      <c r="D4" t="s">
        <v>38</v>
      </c>
      <c r="H4" t="s">
        <v>39</v>
      </c>
      <c r="I4" t="s">
        <v>40</v>
      </c>
    </row>
    <row r="5" spans="2:9" x14ac:dyDescent="0.25">
      <c r="B5" t="s">
        <v>35</v>
      </c>
      <c r="C5">
        <v>18.158999999999999</v>
      </c>
      <c r="D5">
        <v>7.9029999999999996</v>
      </c>
      <c r="G5" t="s">
        <v>35</v>
      </c>
      <c r="H5">
        <v>20.111000000000001</v>
      </c>
      <c r="I5">
        <v>17.817</v>
      </c>
    </row>
    <row r="6" spans="2:9" x14ac:dyDescent="0.25">
      <c r="B6" t="s">
        <v>36</v>
      </c>
      <c r="C6">
        <v>10.583</v>
      </c>
      <c r="D6">
        <v>0.14799999999999999</v>
      </c>
      <c r="G6" t="s">
        <v>36</v>
      </c>
      <c r="H6">
        <v>10.583</v>
      </c>
      <c r="I6">
        <v>8.8629999999999995</v>
      </c>
    </row>
    <row r="8" spans="2:9" x14ac:dyDescent="0.25">
      <c r="B8" t="s">
        <v>37</v>
      </c>
      <c r="C8">
        <v>606</v>
      </c>
      <c r="G8" t="s">
        <v>37</v>
      </c>
      <c r="H8">
        <v>900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V m h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C F W a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V m h U C i K R 7 g O A A A A E Q A A A B M A H A B G b 3 J t d W x h c y 9 T Z W N 0 a W 9 u M S 5 t I K I Y A C i g F A A A A A A A A A A A A A A A A A A A A A A A A A A A A C t O T S 7 J z M 9 T C I b Q h t Y A U E s B A i 0 A F A A C A A g A h V m h U M g u c i y m A A A A + A A A A B I A A A A A A A A A A A A A A A A A A A A A A E N v b m Z p Z y 9 Q Y W N r Y W d l L n h t b F B L A Q I t A B Q A A g A I A I V Z o V A P y u m r p A A A A O k A A A A T A A A A A A A A A A A A A A A A A P I A A A B b Q 2 9 u d G V u d F 9 U e X B l c 1 0 u e G 1 s U E s B A i 0 A F A A C A A g A h V m h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S 9 Y Z H 8 O x R F s P 2 9 r Z Y 1 o B k A A A A A A g A A A A A A E G Y A A A A B A A A g A A A A T v b e N o Z S 1 / a C F S y P q R 4 M y i x u c j Z 5 Z 0 / k x Y i L A Y 2 q L 1 g A A A A A D o A A A A A C A A A g A A A A y 4 t B n M g k v c O C 3 o h Q j X 7 Z H I W n t g z V D k I x h 9 4 o Z Z 3 3 P y R Q A A A A 4 t t P f 1 r I g L a l Z Z r i / H U i h K l h i h g 2 1 V z 5 c M o / t s a k 0 S a R V v G l C G 5 7 l 3 w 3 O q r s V G z O 7 x 8 Y e n V A l T / p e B A Q V B A N + X i 2 X c i 2 b U f r v w Y 3 F R c C 9 x 5 A A A A A z P v s M X M z W 0 t 9 W b D L 8 u + + q L 1 x E / p T r a 9 O g m X / G N k n A m n N p C U K 7 k u W e I c 0 P y D c 9 M 0 P 2 / u A J w R u h 9 O y z 5 I D w q g d f w = = < / D a t a M a s h u p > 
</file>

<file path=customXml/itemProps1.xml><?xml version="1.0" encoding="utf-8"?>
<ds:datastoreItem xmlns:ds="http://schemas.openxmlformats.org/officeDocument/2006/customXml" ds:itemID="{3641FB4A-DD8E-4F29-93C3-C8FA48C64C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5FrameComparison</vt:lpstr>
      <vt:lpstr>Results</vt:lpstr>
      <vt:lpstr>Before and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Riley</dc:creator>
  <cp:lastModifiedBy>Adam Riley</cp:lastModifiedBy>
  <dcterms:created xsi:type="dcterms:W3CDTF">2020-04-14T20:23:08Z</dcterms:created>
  <dcterms:modified xsi:type="dcterms:W3CDTF">2020-05-01T20:53:43Z</dcterms:modified>
</cp:coreProperties>
</file>