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TUGAS\SKRIPSI\Program\Manualisasi\"/>
    </mc:Choice>
  </mc:AlternateContent>
  <xr:revisionPtr revIDLastSave="0" documentId="13_ncr:1_{A98E0C3A-1F97-4F01-8B99-344EB8E05CB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7" i="1" l="1"/>
  <c r="S146" i="1"/>
  <c r="S145" i="1"/>
  <c r="N147" i="1"/>
  <c r="N146" i="1"/>
  <c r="N145" i="1"/>
  <c r="I147" i="1"/>
  <c r="I146" i="1"/>
  <c r="I145" i="1"/>
  <c r="D147" i="1"/>
  <c r="D146" i="1"/>
  <c r="D145" i="1"/>
  <c r="P117" i="1"/>
  <c r="Q117" i="1"/>
  <c r="R117" i="1"/>
  <c r="S117" i="1"/>
  <c r="T117" i="1"/>
  <c r="U117" i="1"/>
  <c r="V117" i="1"/>
  <c r="W117" i="1"/>
  <c r="X117" i="1"/>
  <c r="Y117" i="1"/>
  <c r="O117" i="1"/>
  <c r="Z89" i="1"/>
  <c r="Z90" i="1"/>
  <c r="Z91" i="1"/>
  <c r="Z92" i="1"/>
  <c r="Z93" i="1"/>
  <c r="Z94" i="1"/>
  <c r="Z95" i="1"/>
  <c r="Z96" i="1"/>
  <c r="Z97" i="1"/>
  <c r="Z73" i="1"/>
  <c r="Z74" i="1"/>
  <c r="Z75" i="1"/>
  <c r="Z76" i="1"/>
  <c r="Z77" i="1"/>
  <c r="Z78" i="1"/>
  <c r="Z79" i="1"/>
  <c r="Z80" i="1"/>
  <c r="Z81" i="1"/>
  <c r="Z82" i="1"/>
  <c r="Z83" i="1"/>
  <c r="Z84" i="1"/>
  <c r="M89" i="1"/>
  <c r="M90" i="1"/>
  <c r="M91" i="1"/>
  <c r="M92" i="1"/>
  <c r="M93" i="1"/>
  <c r="M94" i="1"/>
  <c r="M95" i="1"/>
  <c r="M96" i="1"/>
  <c r="M97" i="1"/>
  <c r="M73" i="1"/>
  <c r="M74" i="1"/>
  <c r="M75" i="1"/>
  <c r="M76" i="1"/>
  <c r="M77" i="1"/>
  <c r="M78" i="1"/>
  <c r="M79" i="1"/>
  <c r="M80" i="1"/>
  <c r="M81" i="1"/>
  <c r="M82" i="1"/>
  <c r="M83" i="1"/>
  <c r="M84" i="1"/>
  <c r="Z58" i="1"/>
  <c r="Z59" i="1"/>
  <c r="Z60" i="1"/>
  <c r="Z61" i="1"/>
  <c r="Z62" i="1"/>
  <c r="Z63" i="1"/>
  <c r="Z64" i="1"/>
  <c r="Z65" i="1"/>
  <c r="Z66" i="1"/>
  <c r="Z42" i="1"/>
  <c r="Z43" i="1"/>
  <c r="Z44" i="1"/>
  <c r="Z45" i="1"/>
  <c r="Z46" i="1"/>
  <c r="Z47" i="1"/>
  <c r="Z48" i="1"/>
  <c r="Z49" i="1"/>
  <c r="Z50" i="1"/>
  <c r="Z51" i="1"/>
  <c r="Z52" i="1"/>
  <c r="Z53" i="1"/>
  <c r="M58" i="1"/>
  <c r="M59" i="1"/>
  <c r="M60" i="1"/>
  <c r="M61" i="1"/>
  <c r="M62" i="1"/>
  <c r="M63" i="1"/>
  <c r="M64" i="1"/>
  <c r="M65" i="1"/>
  <c r="M66" i="1"/>
  <c r="M42" i="1"/>
  <c r="M43" i="1"/>
  <c r="M44" i="1"/>
  <c r="M45" i="1"/>
  <c r="M46" i="1"/>
  <c r="M47" i="1"/>
  <c r="M48" i="1"/>
  <c r="M49" i="1"/>
  <c r="M50" i="1"/>
  <c r="M51" i="1"/>
  <c r="M52" i="1"/>
  <c r="M53" i="1"/>
  <c r="C150" i="1"/>
  <c r="P116" i="1" l="1"/>
  <c r="Q116" i="1"/>
  <c r="R116" i="1"/>
  <c r="S116" i="1"/>
  <c r="T116" i="1"/>
  <c r="U116" i="1"/>
  <c r="V116" i="1"/>
  <c r="W116" i="1"/>
  <c r="X116" i="1"/>
  <c r="Y116" i="1"/>
  <c r="O116" i="1"/>
  <c r="Y113" i="1"/>
  <c r="P113" i="1"/>
  <c r="Q113" i="1"/>
  <c r="R113" i="1"/>
  <c r="S113" i="1"/>
  <c r="T113" i="1"/>
  <c r="U113" i="1"/>
  <c r="V113" i="1"/>
  <c r="W113" i="1"/>
  <c r="X113" i="1"/>
  <c r="O113" i="1"/>
  <c r="P112" i="1"/>
  <c r="Q112" i="1"/>
  <c r="R112" i="1"/>
  <c r="S112" i="1"/>
  <c r="T112" i="1"/>
  <c r="U112" i="1"/>
  <c r="V112" i="1"/>
  <c r="W112" i="1"/>
  <c r="X112" i="1"/>
  <c r="Y112" i="1"/>
  <c r="O112" i="1"/>
  <c r="C104" i="1"/>
  <c r="D104" i="1"/>
  <c r="E104" i="1"/>
  <c r="F104" i="1"/>
  <c r="G104" i="1"/>
  <c r="H104" i="1"/>
  <c r="I104" i="1"/>
  <c r="J104" i="1"/>
  <c r="K104" i="1"/>
  <c r="L104" i="1"/>
  <c r="B104" i="1"/>
  <c r="C103" i="1"/>
  <c r="D103" i="1"/>
  <c r="E103" i="1"/>
  <c r="F103" i="1"/>
  <c r="G103" i="1"/>
  <c r="H103" i="1"/>
  <c r="I103" i="1"/>
  <c r="J103" i="1"/>
  <c r="K103" i="1"/>
  <c r="L103" i="1"/>
  <c r="B103" i="1"/>
  <c r="M154" i="1" l="1"/>
  <c r="M157" i="1" s="1"/>
  <c r="M155" i="1"/>
  <c r="M156" i="1"/>
  <c r="M153" i="1"/>
  <c r="B73" i="1"/>
  <c r="L23" i="1"/>
  <c r="X23" i="1"/>
  <c r="B24" i="1"/>
  <c r="O103" i="1" s="1"/>
  <c r="L24" i="1"/>
  <c r="N24" i="1"/>
  <c r="N25" i="1" s="1"/>
  <c r="N26" i="1" s="1"/>
  <c r="X24" i="1"/>
  <c r="O42" i="1"/>
  <c r="O73" i="1" s="1"/>
  <c r="B43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N8" i="1"/>
  <c r="N9" i="1" s="1"/>
  <c r="N10" i="1" s="1"/>
  <c r="X25" i="1"/>
  <c r="X26" i="1"/>
  <c r="O14" i="1"/>
  <c r="P14" i="1"/>
  <c r="Q14" i="1"/>
  <c r="R14" i="1"/>
  <c r="S14" i="1"/>
  <c r="T14" i="1"/>
  <c r="U14" i="1"/>
  <c r="V14" i="1"/>
  <c r="W14" i="1"/>
  <c r="P13" i="1"/>
  <c r="Q13" i="1"/>
  <c r="R13" i="1"/>
  <c r="S13" i="1"/>
  <c r="S23" i="1" s="1"/>
  <c r="T13" i="1"/>
  <c r="U13" i="1"/>
  <c r="V13" i="1"/>
  <c r="W13" i="1"/>
  <c r="O13" i="1"/>
  <c r="L25" i="1"/>
  <c r="L112" i="1" s="1"/>
  <c r="L26" i="1"/>
  <c r="Y45" i="1" s="1"/>
  <c r="Y76" i="1" s="1"/>
  <c r="L27" i="1"/>
  <c r="Y105" i="1" s="1"/>
  <c r="L28" i="1"/>
  <c r="Y106" i="1" s="1"/>
  <c r="L29" i="1"/>
  <c r="L114" i="1" s="1"/>
  <c r="L30" i="1"/>
  <c r="L49" i="1" s="1"/>
  <c r="L80" i="1" s="1"/>
  <c r="L31" i="1"/>
  <c r="Y107" i="1" s="1"/>
  <c r="L32" i="1"/>
  <c r="Y108" i="1" s="1"/>
  <c r="L33" i="1"/>
  <c r="L34" i="1"/>
  <c r="Y53" i="1" s="1"/>
  <c r="Y84" i="1" s="1"/>
  <c r="Y104" i="1" l="1"/>
  <c r="L108" i="1"/>
  <c r="Y103" i="1"/>
  <c r="Y115" i="1"/>
  <c r="Y114" i="1"/>
  <c r="L107" i="1"/>
  <c r="L117" i="1"/>
  <c r="L116" i="1"/>
  <c r="L115" i="1"/>
  <c r="L105" i="1"/>
  <c r="L113" i="1"/>
  <c r="L106" i="1"/>
  <c r="E24" i="1"/>
  <c r="Y43" i="1"/>
  <c r="Y74" i="1" s="1"/>
  <c r="B25" i="1"/>
  <c r="L48" i="1"/>
  <c r="L79" i="1" s="1"/>
  <c r="L47" i="1"/>
  <c r="L78" i="1" s="1"/>
  <c r="L46" i="1"/>
  <c r="L77" i="1" s="1"/>
  <c r="Y52" i="1"/>
  <c r="Y83" i="1" s="1"/>
  <c r="L44" i="1"/>
  <c r="L75" i="1" s="1"/>
  <c r="B44" i="1"/>
  <c r="B74" i="1"/>
  <c r="L42" i="1"/>
  <c r="L73" i="1" s="1"/>
  <c r="Y51" i="1"/>
  <c r="Y82" i="1" s="1"/>
  <c r="L50" i="1"/>
  <c r="L81" i="1" s="1"/>
  <c r="Y47" i="1"/>
  <c r="Y78" i="1" s="1"/>
  <c r="D24" i="1"/>
  <c r="F24" i="1"/>
  <c r="K31" i="1"/>
  <c r="X107" i="1" s="1"/>
  <c r="X128" i="1" s="1"/>
  <c r="J23" i="1"/>
  <c r="I25" i="1"/>
  <c r="Q23" i="1"/>
  <c r="T23" i="1"/>
  <c r="J24" i="1"/>
  <c r="C23" i="1"/>
  <c r="S24" i="1"/>
  <c r="G23" i="1"/>
  <c r="T24" i="1"/>
  <c r="K24" i="1"/>
  <c r="C24" i="1"/>
  <c r="R23" i="1"/>
  <c r="H23" i="1"/>
  <c r="R24" i="1"/>
  <c r="I24" i="1"/>
  <c r="P23" i="1"/>
  <c r="F23" i="1"/>
  <c r="Q24" i="1"/>
  <c r="H24" i="1"/>
  <c r="W23" i="1"/>
  <c r="O23" i="1"/>
  <c r="E23" i="1"/>
  <c r="P24" i="1"/>
  <c r="G24" i="1"/>
  <c r="V23" i="1"/>
  <c r="D23" i="1"/>
  <c r="W24" i="1"/>
  <c r="O24" i="1"/>
  <c r="U23" i="1"/>
  <c r="K23" i="1"/>
  <c r="V24" i="1"/>
  <c r="U24" i="1"/>
  <c r="I23" i="1"/>
  <c r="Y48" i="1"/>
  <c r="Y79" i="1" s="1"/>
  <c r="Y46" i="1"/>
  <c r="Y77" i="1" s="1"/>
  <c r="L52" i="1"/>
  <c r="L83" i="1" s="1"/>
  <c r="E29" i="1"/>
  <c r="E114" i="1" s="1"/>
  <c r="E135" i="1" s="1"/>
  <c r="Y50" i="1"/>
  <c r="Y81" i="1" s="1"/>
  <c r="Y44" i="1"/>
  <c r="Y75" i="1" s="1"/>
  <c r="L53" i="1"/>
  <c r="L84" i="1" s="1"/>
  <c r="L45" i="1"/>
  <c r="L76" i="1" s="1"/>
  <c r="Y49" i="1"/>
  <c r="Y80" i="1" s="1"/>
  <c r="L51" i="1"/>
  <c r="L82" i="1" s="1"/>
  <c r="L43" i="1"/>
  <c r="L74" i="1" s="1"/>
  <c r="Y42" i="1"/>
  <c r="Y73" i="1" s="1"/>
  <c r="O43" i="1"/>
  <c r="O74" i="1" s="1"/>
  <c r="I31" i="1"/>
  <c r="V107" i="1" s="1"/>
  <c r="V128" i="1" s="1"/>
  <c r="I34" i="1"/>
  <c r="I32" i="1"/>
  <c r="H33" i="1"/>
  <c r="H31" i="1"/>
  <c r="U107" i="1" s="1"/>
  <c r="U128" i="1" s="1"/>
  <c r="H30" i="1"/>
  <c r="H29" i="1"/>
  <c r="H114" i="1" s="1"/>
  <c r="H135" i="1" s="1"/>
  <c r="H27" i="1"/>
  <c r="H34" i="1"/>
  <c r="H25" i="1"/>
  <c r="E30" i="1"/>
  <c r="J33" i="1"/>
  <c r="J31" i="1"/>
  <c r="W107" i="1" s="1"/>
  <c r="W128" i="1" s="1"/>
  <c r="F27" i="1"/>
  <c r="E26" i="1"/>
  <c r="F30" i="1"/>
  <c r="G27" i="1"/>
  <c r="G25" i="1"/>
  <c r="G29" i="1"/>
  <c r="G114" i="1" s="1"/>
  <c r="G135" i="1" s="1"/>
  <c r="F25" i="1"/>
  <c r="G34" i="1"/>
  <c r="H32" i="1"/>
  <c r="E31" i="1"/>
  <c r="R107" i="1" s="1"/>
  <c r="R128" i="1" s="1"/>
  <c r="F29" i="1"/>
  <c r="F114" i="1" s="1"/>
  <c r="F135" i="1" s="1"/>
  <c r="I26" i="1"/>
  <c r="F31" i="1"/>
  <c r="S107" i="1" s="1"/>
  <c r="S128" i="1" s="1"/>
  <c r="E27" i="1"/>
  <c r="F34" i="1"/>
  <c r="G32" i="1"/>
  <c r="I30" i="1"/>
  <c r="H28" i="1"/>
  <c r="H26" i="1"/>
  <c r="S26" i="1"/>
  <c r="G31" i="1"/>
  <c r="T107" i="1" s="1"/>
  <c r="T128" i="1" s="1"/>
  <c r="E34" i="1"/>
  <c r="E32" i="1"/>
  <c r="G28" i="1"/>
  <c r="G26" i="1"/>
  <c r="G33" i="1"/>
  <c r="F33" i="1"/>
  <c r="G30" i="1"/>
  <c r="E28" i="1"/>
  <c r="F26" i="1"/>
  <c r="S25" i="1"/>
  <c r="J34" i="1"/>
  <c r="J29" i="1"/>
  <c r="J114" i="1" s="1"/>
  <c r="J135" i="1" s="1"/>
  <c r="J30" i="1"/>
  <c r="J25" i="1"/>
  <c r="O26" i="1"/>
  <c r="R26" i="1"/>
  <c r="R25" i="1"/>
  <c r="O25" i="1"/>
  <c r="Q26" i="1"/>
  <c r="Q25" i="1"/>
  <c r="P26" i="1"/>
  <c r="P25" i="1"/>
  <c r="W26" i="1"/>
  <c r="W25" i="1"/>
  <c r="F28" i="1"/>
  <c r="V26" i="1"/>
  <c r="V25" i="1"/>
  <c r="K30" i="1"/>
  <c r="U26" i="1"/>
  <c r="U25" i="1"/>
  <c r="D30" i="1"/>
  <c r="T26" i="1"/>
  <c r="T25" i="1"/>
  <c r="D29" i="1"/>
  <c r="D114" i="1" s="1"/>
  <c r="D135" i="1" s="1"/>
  <c r="C31" i="1"/>
  <c r="P107" i="1" s="1"/>
  <c r="P128" i="1" s="1"/>
  <c r="C30" i="1"/>
  <c r="K29" i="1"/>
  <c r="K114" i="1" s="1"/>
  <c r="K135" i="1" s="1"/>
  <c r="C29" i="1"/>
  <c r="C114" i="1" s="1"/>
  <c r="C135" i="1" s="1"/>
  <c r="D28" i="1"/>
  <c r="K28" i="1"/>
  <c r="C28" i="1"/>
  <c r="D27" i="1"/>
  <c r="D34" i="1"/>
  <c r="E33" i="1"/>
  <c r="F32" i="1"/>
  <c r="I29" i="1"/>
  <c r="I114" i="1" s="1"/>
  <c r="I135" i="1" s="1"/>
  <c r="J28" i="1"/>
  <c r="K27" i="1"/>
  <c r="C27" i="1"/>
  <c r="D26" i="1"/>
  <c r="E25" i="1"/>
  <c r="K34" i="1"/>
  <c r="C34" i="1"/>
  <c r="D33" i="1"/>
  <c r="I28" i="1"/>
  <c r="J27" i="1"/>
  <c r="K26" i="1"/>
  <c r="C26" i="1"/>
  <c r="D25" i="1"/>
  <c r="K33" i="1"/>
  <c r="C33" i="1"/>
  <c r="D32" i="1"/>
  <c r="I27" i="1"/>
  <c r="J26" i="1"/>
  <c r="K25" i="1"/>
  <c r="C25" i="1"/>
  <c r="K32" i="1"/>
  <c r="C32" i="1"/>
  <c r="D31" i="1"/>
  <c r="Q107" i="1" s="1"/>
  <c r="Q128" i="1" s="1"/>
  <c r="I33" i="1"/>
  <c r="J32" i="1"/>
  <c r="D112" i="1" l="1"/>
  <c r="D133" i="1" s="1"/>
  <c r="Q133" i="1"/>
  <c r="I107" i="1"/>
  <c r="I128" i="1" s="1"/>
  <c r="V137" i="1"/>
  <c r="Q137" i="1"/>
  <c r="D107" i="1"/>
  <c r="D128" i="1" s="1"/>
  <c r="C116" i="1"/>
  <c r="C137" i="1" s="1"/>
  <c r="P108" i="1"/>
  <c r="P129" i="1" s="1"/>
  <c r="X137" i="1"/>
  <c r="K107" i="1"/>
  <c r="K128" i="1" s="1"/>
  <c r="K117" i="1"/>
  <c r="X138" i="1"/>
  <c r="K108" i="1"/>
  <c r="E107" i="1"/>
  <c r="E128" i="1" s="1"/>
  <c r="R137" i="1"/>
  <c r="P115" i="1"/>
  <c r="C106" i="1"/>
  <c r="C115" i="1"/>
  <c r="C136" i="1" s="1"/>
  <c r="X115" i="1"/>
  <c r="K106" i="1"/>
  <c r="K115" i="1"/>
  <c r="K136" i="1" s="1"/>
  <c r="T104" i="1"/>
  <c r="G113" i="1"/>
  <c r="I115" i="1"/>
  <c r="I136" i="1" s="1"/>
  <c r="I106" i="1"/>
  <c r="V115" i="1"/>
  <c r="U108" i="1"/>
  <c r="U129" i="1" s="1"/>
  <c r="H116" i="1"/>
  <c r="H137" i="1" s="1"/>
  <c r="S105" i="1"/>
  <c r="S126" i="1" s="1"/>
  <c r="F105" i="1"/>
  <c r="F126" i="1" s="1"/>
  <c r="H106" i="1"/>
  <c r="H115" i="1"/>
  <c r="H136" i="1" s="1"/>
  <c r="U115" i="1"/>
  <c r="H124" i="1"/>
  <c r="U103" i="1"/>
  <c r="U124" i="1" s="1"/>
  <c r="P103" i="1"/>
  <c r="P124" i="1" s="1"/>
  <c r="C124" i="1"/>
  <c r="K116" i="1"/>
  <c r="K137" i="1" s="1"/>
  <c r="X108" i="1"/>
  <c r="X129" i="1" s="1"/>
  <c r="G116" i="1"/>
  <c r="G137" i="1" s="1"/>
  <c r="T108" i="1"/>
  <c r="T129" i="1" s="1"/>
  <c r="C112" i="1"/>
  <c r="C133" i="1" s="1"/>
  <c r="P133" i="1"/>
  <c r="F117" i="1"/>
  <c r="F108" i="1"/>
  <c r="S133" i="1"/>
  <c r="F112" i="1"/>
  <c r="F133" i="1" s="1"/>
  <c r="J107" i="1"/>
  <c r="J128" i="1" s="1"/>
  <c r="W137" i="1"/>
  <c r="U137" i="1"/>
  <c r="H107" i="1"/>
  <c r="H128" i="1" s="1"/>
  <c r="X103" i="1"/>
  <c r="X124" i="1" s="1"/>
  <c r="K124" i="1"/>
  <c r="V133" i="1"/>
  <c r="I112" i="1"/>
  <c r="I133" i="1" s="1"/>
  <c r="B112" i="1"/>
  <c r="R133" i="1"/>
  <c r="E112" i="1"/>
  <c r="E133" i="1" s="1"/>
  <c r="J117" i="1"/>
  <c r="J108" i="1"/>
  <c r="J129" i="1" s="1"/>
  <c r="W138" i="1"/>
  <c r="T114" i="1"/>
  <c r="T135" i="1" s="1"/>
  <c r="T106" i="1"/>
  <c r="P104" i="1"/>
  <c r="P125" i="1" s="1"/>
  <c r="C113" i="1"/>
  <c r="P134" i="1"/>
  <c r="K125" i="1"/>
  <c r="K112" i="1"/>
  <c r="K133" i="1" s="1"/>
  <c r="X133" i="1"/>
  <c r="X104" i="1"/>
  <c r="K113" i="1"/>
  <c r="X134" i="1"/>
  <c r="C105" i="1"/>
  <c r="C126" i="1" s="1"/>
  <c r="P105" i="1"/>
  <c r="P126" i="1" s="1"/>
  <c r="P114" i="1"/>
  <c r="P135" i="1" s="1"/>
  <c r="P106" i="1"/>
  <c r="S114" i="1"/>
  <c r="S135" i="1" s="1"/>
  <c r="S106" i="1"/>
  <c r="S127" i="1" s="1"/>
  <c r="S134" i="1"/>
  <c r="S104" i="1"/>
  <c r="F113" i="1"/>
  <c r="E108" i="1"/>
  <c r="E117" i="1"/>
  <c r="R105" i="1"/>
  <c r="R126" i="1" s="1"/>
  <c r="E105" i="1"/>
  <c r="E126" i="1" s="1"/>
  <c r="E115" i="1"/>
  <c r="E136" i="1" s="1"/>
  <c r="E106" i="1"/>
  <c r="R115" i="1"/>
  <c r="V108" i="1"/>
  <c r="V129" i="1" s="1"/>
  <c r="I116" i="1"/>
  <c r="I137" i="1" s="1"/>
  <c r="G117" i="1"/>
  <c r="G138" i="1" s="1"/>
  <c r="G108" i="1"/>
  <c r="D113" i="1"/>
  <c r="Q104" i="1"/>
  <c r="R108" i="1"/>
  <c r="R129" i="1" s="1"/>
  <c r="E116" i="1"/>
  <c r="E137" i="1" s="1"/>
  <c r="W105" i="1"/>
  <c r="W126" i="1" s="1"/>
  <c r="J105" i="1"/>
  <c r="J126" i="1" s="1"/>
  <c r="X105" i="1"/>
  <c r="X126" i="1" s="1"/>
  <c r="K105" i="1"/>
  <c r="K126" i="1" s="1"/>
  <c r="X114" i="1"/>
  <c r="X135" i="1" s="1"/>
  <c r="X106" i="1"/>
  <c r="R114" i="1"/>
  <c r="R135" i="1" s="1"/>
  <c r="R106" i="1"/>
  <c r="G112" i="1"/>
  <c r="G133" i="1" s="1"/>
  <c r="T133" i="1"/>
  <c r="H112" i="1"/>
  <c r="H133" i="1" s="1"/>
  <c r="U133" i="1"/>
  <c r="I108" i="1"/>
  <c r="I117" i="1"/>
  <c r="I138" i="1" s="1"/>
  <c r="V138" i="1"/>
  <c r="T103" i="1"/>
  <c r="T124" i="1" s="1"/>
  <c r="G124" i="1"/>
  <c r="R103" i="1"/>
  <c r="R124" i="1" s="1"/>
  <c r="E124" i="1"/>
  <c r="Q138" i="1"/>
  <c r="D108" i="1"/>
  <c r="D129" i="1" s="1"/>
  <c r="D117" i="1"/>
  <c r="Q105" i="1"/>
  <c r="Q126" i="1" s="1"/>
  <c r="D105" i="1"/>
  <c r="D126" i="1" s="1"/>
  <c r="W104" i="1"/>
  <c r="J113" i="1"/>
  <c r="J134" i="1" s="1"/>
  <c r="J116" i="1"/>
  <c r="J137" i="1" s="1"/>
  <c r="W108" i="1"/>
  <c r="W129" i="1" s="1"/>
  <c r="V105" i="1"/>
  <c r="V126" i="1" s="1"/>
  <c r="I105" i="1"/>
  <c r="I126" i="1" s="1"/>
  <c r="V114" i="1"/>
  <c r="V135" i="1" s="1"/>
  <c r="V106" i="1"/>
  <c r="W114" i="1"/>
  <c r="W135" i="1" s="1"/>
  <c r="W106" i="1"/>
  <c r="W127" i="1" s="1"/>
  <c r="Q106" i="1"/>
  <c r="Q114" i="1"/>
  <c r="Q135" i="1" s="1"/>
  <c r="D106" i="1"/>
  <c r="Q115" i="1"/>
  <c r="D115" i="1"/>
  <c r="D136" i="1" s="1"/>
  <c r="T115" i="1"/>
  <c r="T136" i="1" s="1"/>
  <c r="G106" i="1"/>
  <c r="G115" i="1"/>
  <c r="G136" i="1" s="1"/>
  <c r="V104" i="1"/>
  <c r="V125" i="1" s="1"/>
  <c r="I113" i="1"/>
  <c r="I134" i="1" s="1"/>
  <c r="T105" i="1"/>
  <c r="T126" i="1" s="1"/>
  <c r="G105" i="1"/>
  <c r="G126" i="1" s="1"/>
  <c r="U138" i="1"/>
  <c r="H108" i="1"/>
  <c r="H129" i="1" s="1"/>
  <c r="H117" i="1"/>
  <c r="H138" i="1" s="1"/>
  <c r="V103" i="1"/>
  <c r="V124" i="1" s="1"/>
  <c r="I124" i="1"/>
  <c r="S103" i="1"/>
  <c r="S124" i="1" s="1"/>
  <c r="F124" i="1"/>
  <c r="U105" i="1"/>
  <c r="U126" i="1" s="1"/>
  <c r="H105" i="1"/>
  <c r="H126" i="1" s="1"/>
  <c r="D124" i="1"/>
  <c r="Q103" i="1"/>
  <c r="Q124" i="1" s="1"/>
  <c r="Q108" i="1"/>
  <c r="Q129" i="1" s="1"/>
  <c r="D116" i="1"/>
  <c r="D137" i="1" s="1"/>
  <c r="W133" i="1"/>
  <c r="J112" i="1"/>
  <c r="J133" i="1" s="1"/>
  <c r="F107" i="1"/>
  <c r="F128" i="1" s="1"/>
  <c r="S137" i="1"/>
  <c r="H113" i="1"/>
  <c r="U104" i="1"/>
  <c r="U134" i="1"/>
  <c r="S115" i="1"/>
  <c r="S136" i="1" s="1"/>
  <c r="F106" i="1"/>
  <c r="F115" i="1"/>
  <c r="F136" i="1" s="1"/>
  <c r="P137" i="1"/>
  <c r="C107" i="1"/>
  <c r="C128" i="1" s="1"/>
  <c r="C108" i="1"/>
  <c r="C117" i="1"/>
  <c r="F116" i="1"/>
  <c r="F137" i="1" s="1"/>
  <c r="S108" i="1"/>
  <c r="S129" i="1" s="1"/>
  <c r="W115" i="1"/>
  <c r="J115" i="1"/>
  <c r="J136" i="1" s="1"/>
  <c r="J106" i="1"/>
  <c r="J127" i="1" s="1"/>
  <c r="T137" i="1"/>
  <c r="G107" i="1"/>
  <c r="G128" i="1" s="1"/>
  <c r="U106" i="1"/>
  <c r="U114" i="1"/>
  <c r="U135" i="1" s="1"/>
  <c r="E113" i="1"/>
  <c r="R104" i="1"/>
  <c r="W103" i="1"/>
  <c r="W124" i="1" s="1"/>
  <c r="J124" i="1"/>
  <c r="B26" i="1"/>
  <c r="O44" i="1"/>
  <c r="O75" i="1" s="1"/>
  <c r="B45" i="1"/>
  <c r="B75" i="1"/>
  <c r="V44" i="1"/>
  <c r="T47" i="1"/>
  <c r="P47" i="1"/>
  <c r="S47" i="1"/>
  <c r="B27" i="1"/>
  <c r="X47" i="1"/>
  <c r="R47" i="1"/>
  <c r="K50" i="1"/>
  <c r="V47" i="1"/>
  <c r="W47" i="1"/>
  <c r="Q47" i="1"/>
  <c r="O45" i="1"/>
  <c r="O76" i="1" s="1"/>
  <c r="U47" i="1"/>
  <c r="I44" i="1"/>
  <c r="I75" i="1" s="1"/>
  <c r="X50" i="1"/>
  <c r="X81" i="1" s="1"/>
  <c r="F47" i="1"/>
  <c r="D46" i="1"/>
  <c r="D77" i="1" s="1"/>
  <c r="Q46" i="1"/>
  <c r="Q77" i="1" s="1"/>
  <c r="D42" i="1"/>
  <c r="Q42" i="1"/>
  <c r="F45" i="1"/>
  <c r="S45" i="1"/>
  <c r="G45" i="1"/>
  <c r="T45" i="1"/>
  <c r="H47" i="1"/>
  <c r="I45" i="1"/>
  <c r="V45" i="1"/>
  <c r="G46" i="1"/>
  <c r="G77" i="1" s="1"/>
  <c r="T46" i="1"/>
  <c r="T77" i="1" s="1"/>
  <c r="H44" i="1"/>
  <c r="H75" i="1" s="1"/>
  <c r="U44" i="1"/>
  <c r="F42" i="1"/>
  <c r="S42" i="1"/>
  <c r="C50" i="1"/>
  <c r="P50" i="1"/>
  <c r="P81" i="1" s="1"/>
  <c r="I43" i="1"/>
  <c r="V43" i="1"/>
  <c r="V74" i="1" s="1"/>
  <c r="K43" i="1"/>
  <c r="X43" i="1"/>
  <c r="X74" i="1" s="1"/>
  <c r="G47" i="1"/>
  <c r="I49" i="1"/>
  <c r="V49" i="1"/>
  <c r="F48" i="1"/>
  <c r="S48" i="1"/>
  <c r="F49" i="1"/>
  <c r="S49" i="1"/>
  <c r="H53" i="1"/>
  <c r="U53" i="1"/>
  <c r="I51" i="1"/>
  <c r="V51" i="1"/>
  <c r="K44" i="1"/>
  <c r="K75" i="1" s="1"/>
  <c r="X44" i="1"/>
  <c r="K42" i="1"/>
  <c r="X42" i="1"/>
  <c r="G44" i="1"/>
  <c r="G75" i="1" s="1"/>
  <c r="T44" i="1"/>
  <c r="D45" i="1"/>
  <c r="Q45" i="1"/>
  <c r="C47" i="1"/>
  <c r="D51" i="1"/>
  <c r="Q51" i="1"/>
  <c r="K46" i="1"/>
  <c r="K77" i="1" s="1"/>
  <c r="X46" i="1"/>
  <c r="X77" i="1" s="1"/>
  <c r="K49" i="1"/>
  <c r="X49" i="1"/>
  <c r="C42" i="1"/>
  <c r="P42" i="1"/>
  <c r="G49" i="1"/>
  <c r="T49" i="1"/>
  <c r="E51" i="1"/>
  <c r="R51" i="1"/>
  <c r="G51" i="1"/>
  <c r="T51" i="1"/>
  <c r="E50" i="1"/>
  <c r="R50" i="1"/>
  <c r="R81" i="1" s="1"/>
  <c r="E45" i="1"/>
  <c r="R45" i="1"/>
  <c r="H46" i="1"/>
  <c r="H77" i="1" s="1"/>
  <c r="U46" i="1"/>
  <c r="U77" i="1" s="1"/>
  <c r="I53" i="1"/>
  <c r="V53" i="1"/>
  <c r="C45" i="1"/>
  <c r="P45" i="1"/>
  <c r="G43" i="1"/>
  <c r="T43" i="1"/>
  <c r="T74" i="1" s="1"/>
  <c r="I46" i="1"/>
  <c r="I77" i="1" s="1"/>
  <c r="V46" i="1"/>
  <c r="V77" i="1" s="1"/>
  <c r="D48" i="1"/>
  <c r="Q48" i="1"/>
  <c r="D50" i="1"/>
  <c r="Q50" i="1"/>
  <c r="Q81" i="1" s="1"/>
  <c r="I47" i="1"/>
  <c r="K47" i="1"/>
  <c r="C51" i="1"/>
  <c r="P51" i="1"/>
  <c r="C52" i="1"/>
  <c r="C83" i="1" s="1"/>
  <c r="P52" i="1"/>
  <c r="D52" i="1"/>
  <c r="D83" i="1" s="1"/>
  <c r="Q52" i="1"/>
  <c r="J47" i="1"/>
  <c r="D47" i="1"/>
  <c r="J49" i="1"/>
  <c r="W49" i="1"/>
  <c r="G42" i="1"/>
  <c r="T42" i="1"/>
  <c r="E53" i="1"/>
  <c r="R53" i="1"/>
  <c r="F53" i="1"/>
  <c r="S53" i="1"/>
  <c r="H51" i="1"/>
  <c r="U51" i="1"/>
  <c r="F46" i="1"/>
  <c r="F77" i="1" s="1"/>
  <c r="S46" i="1"/>
  <c r="S77" i="1" s="1"/>
  <c r="H48" i="1"/>
  <c r="U48" i="1"/>
  <c r="I42" i="1"/>
  <c r="V42" i="1"/>
  <c r="E44" i="1"/>
  <c r="E75" i="1" s="1"/>
  <c r="R44" i="1"/>
  <c r="H45" i="1"/>
  <c r="U45" i="1"/>
  <c r="J45" i="1"/>
  <c r="W45" i="1"/>
  <c r="C46" i="1"/>
  <c r="C77" i="1" s="1"/>
  <c r="P46" i="1"/>
  <c r="P77" i="1" s="1"/>
  <c r="J51" i="1"/>
  <c r="W51" i="1"/>
  <c r="C53" i="1"/>
  <c r="P53" i="1"/>
  <c r="C48" i="1"/>
  <c r="P48" i="1"/>
  <c r="J48" i="1"/>
  <c r="W48" i="1"/>
  <c r="F52" i="1"/>
  <c r="F83" i="1" s="1"/>
  <c r="S52" i="1"/>
  <c r="G50" i="1"/>
  <c r="T50" i="1"/>
  <c r="T81" i="1" s="1"/>
  <c r="E42" i="1"/>
  <c r="R42" i="1"/>
  <c r="G53" i="1"/>
  <c r="T53" i="1"/>
  <c r="J50" i="1"/>
  <c r="W50" i="1"/>
  <c r="W81" i="1" s="1"/>
  <c r="H49" i="1"/>
  <c r="U49" i="1"/>
  <c r="I50" i="1"/>
  <c r="V50" i="1"/>
  <c r="V81" i="1" s="1"/>
  <c r="D53" i="1"/>
  <c r="Q53" i="1"/>
  <c r="H52" i="1"/>
  <c r="H83" i="1" s="1"/>
  <c r="U52" i="1"/>
  <c r="C43" i="1"/>
  <c r="P43" i="1"/>
  <c r="P74" i="1" s="1"/>
  <c r="J46" i="1"/>
  <c r="J77" i="1" s="1"/>
  <c r="W46" i="1"/>
  <c r="W77" i="1" s="1"/>
  <c r="J44" i="1"/>
  <c r="J75" i="1" s="1"/>
  <c r="W44" i="1"/>
  <c r="K51" i="1"/>
  <c r="X51" i="1"/>
  <c r="I48" i="1"/>
  <c r="V48" i="1"/>
  <c r="I52" i="1"/>
  <c r="I83" i="1" s="1"/>
  <c r="V52" i="1"/>
  <c r="D43" i="1"/>
  <c r="Q43" i="1"/>
  <c r="Q74" i="1" s="1"/>
  <c r="E43" i="1"/>
  <c r="R43" i="1"/>
  <c r="R74" i="1" s="1"/>
  <c r="K53" i="1"/>
  <c r="X53" i="1"/>
  <c r="F51" i="1"/>
  <c r="S51" i="1"/>
  <c r="K48" i="1"/>
  <c r="X48" i="1"/>
  <c r="D49" i="1"/>
  <c r="Q49" i="1"/>
  <c r="E46" i="1"/>
  <c r="E77" i="1" s="1"/>
  <c r="R46" i="1"/>
  <c r="R77" i="1" s="1"/>
  <c r="F44" i="1"/>
  <c r="F75" i="1" s="1"/>
  <c r="S44" i="1"/>
  <c r="J52" i="1"/>
  <c r="J83" i="1" s="1"/>
  <c r="W52" i="1"/>
  <c r="H42" i="1"/>
  <c r="U42" i="1"/>
  <c r="J43" i="1"/>
  <c r="W43" i="1"/>
  <c r="W74" i="1" s="1"/>
  <c r="E48" i="1"/>
  <c r="R48" i="1"/>
  <c r="E49" i="1"/>
  <c r="R49" i="1"/>
  <c r="K45" i="1"/>
  <c r="X45" i="1"/>
  <c r="E47" i="1"/>
  <c r="K52" i="1"/>
  <c r="K83" i="1" s="1"/>
  <c r="X52" i="1"/>
  <c r="J42" i="1"/>
  <c r="W42" i="1"/>
  <c r="C44" i="1"/>
  <c r="C75" i="1" s="1"/>
  <c r="P44" i="1"/>
  <c r="D44" i="1"/>
  <c r="D75" i="1" s="1"/>
  <c r="Q44" i="1"/>
  <c r="F43" i="1"/>
  <c r="S43" i="1"/>
  <c r="S74" i="1" s="1"/>
  <c r="E52" i="1"/>
  <c r="E83" i="1" s="1"/>
  <c r="R52" i="1"/>
  <c r="C49" i="1"/>
  <c r="P49" i="1"/>
  <c r="J53" i="1"/>
  <c r="W53" i="1"/>
  <c r="G52" i="1"/>
  <c r="G83" i="1" s="1"/>
  <c r="T52" i="1"/>
  <c r="H43" i="1"/>
  <c r="U43" i="1"/>
  <c r="U74" i="1" s="1"/>
  <c r="F50" i="1"/>
  <c r="S50" i="1"/>
  <c r="S81" i="1" s="1"/>
  <c r="G48" i="1"/>
  <c r="T48" i="1"/>
  <c r="H50" i="1"/>
  <c r="U50" i="1"/>
  <c r="U81" i="1" s="1"/>
  <c r="P138" i="1" l="1"/>
  <c r="H134" i="1"/>
  <c r="H125" i="1"/>
  <c r="S125" i="1"/>
  <c r="S138" i="1"/>
  <c r="G134" i="1"/>
  <c r="P136" i="1"/>
  <c r="E134" i="1"/>
  <c r="Q136" i="1"/>
  <c r="G125" i="1"/>
  <c r="P127" i="1"/>
  <c r="I125" i="1"/>
  <c r="D127" i="1"/>
  <c r="D138" i="1"/>
  <c r="R127" i="1"/>
  <c r="J138" i="1"/>
  <c r="C125" i="1"/>
  <c r="V136" i="1"/>
  <c r="E129" i="1"/>
  <c r="V134" i="1"/>
  <c r="Q134" i="1"/>
  <c r="F134" i="1"/>
  <c r="E127" i="1"/>
  <c r="H127" i="1"/>
  <c r="G127" i="1"/>
  <c r="K134" i="1"/>
  <c r="T127" i="1"/>
  <c r="F129" i="1"/>
  <c r="T125" i="1"/>
  <c r="F125" i="1"/>
  <c r="X136" i="1"/>
  <c r="K138" i="1"/>
  <c r="U127" i="1"/>
  <c r="C138" i="1"/>
  <c r="I129" i="1"/>
  <c r="U136" i="1"/>
  <c r="I127" i="1"/>
  <c r="E138" i="1"/>
  <c r="C129" i="1"/>
  <c r="U125" i="1"/>
  <c r="Q127" i="1"/>
  <c r="X127" i="1"/>
  <c r="R136" i="1"/>
  <c r="C134" i="1"/>
  <c r="E125" i="1"/>
  <c r="C127" i="1"/>
  <c r="D125" i="1"/>
  <c r="W125" i="1"/>
  <c r="D134" i="1"/>
  <c r="R125" i="1"/>
  <c r="V127" i="1"/>
  <c r="W134" i="1"/>
  <c r="G129" i="1"/>
  <c r="X125" i="1"/>
  <c r="F138" i="1"/>
  <c r="T134" i="1"/>
  <c r="W136" i="1"/>
  <c r="J125" i="1"/>
  <c r="K129" i="1"/>
  <c r="Q125" i="1"/>
  <c r="R134" i="1"/>
  <c r="F127" i="1"/>
  <c r="T138" i="1"/>
  <c r="R138" i="1"/>
  <c r="K127" i="1"/>
  <c r="O105" i="1"/>
  <c r="B105" i="1"/>
  <c r="O104" i="1"/>
  <c r="B113" i="1"/>
  <c r="X84" i="1"/>
  <c r="X66" i="1"/>
  <c r="V66" i="1"/>
  <c r="V84" i="1"/>
  <c r="V95" i="1" s="1"/>
  <c r="D76" i="1"/>
  <c r="D91" i="1" s="1"/>
  <c r="D60" i="1"/>
  <c r="T79" i="1"/>
  <c r="T62" i="1"/>
  <c r="W66" i="1"/>
  <c r="W84" i="1"/>
  <c r="W95" i="1" s="1"/>
  <c r="Q75" i="1"/>
  <c r="Q59" i="1"/>
  <c r="E78" i="1"/>
  <c r="E61" i="1"/>
  <c r="J74" i="1"/>
  <c r="J90" i="1" s="1"/>
  <c r="J59" i="1"/>
  <c r="K84" i="1"/>
  <c r="K66" i="1"/>
  <c r="I79" i="1"/>
  <c r="I62" i="1"/>
  <c r="C74" i="1"/>
  <c r="C59" i="1"/>
  <c r="H80" i="1"/>
  <c r="H63" i="1"/>
  <c r="G64" i="1"/>
  <c r="G81" i="1"/>
  <c r="C84" i="1"/>
  <c r="C66" i="1"/>
  <c r="H76" i="1"/>
  <c r="H91" i="1" s="1"/>
  <c r="H60" i="1"/>
  <c r="G73" i="1"/>
  <c r="G89" i="1" s="1"/>
  <c r="G58" i="1"/>
  <c r="D79" i="1"/>
  <c r="D92" i="1" s="1"/>
  <c r="D62" i="1"/>
  <c r="I66" i="1"/>
  <c r="I84" i="1"/>
  <c r="G82" i="1"/>
  <c r="G96" i="1" s="1"/>
  <c r="G65" i="1"/>
  <c r="K80" i="1"/>
  <c r="K63" i="1"/>
  <c r="T75" i="1"/>
  <c r="T59" i="1"/>
  <c r="U84" i="1"/>
  <c r="U95" i="1" s="1"/>
  <c r="U66" i="1"/>
  <c r="G78" i="1"/>
  <c r="G61" i="1"/>
  <c r="F73" i="1"/>
  <c r="F89" i="1" s="1"/>
  <c r="F58" i="1"/>
  <c r="T60" i="1"/>
  <c r="T76" i="1"/>
  <c r="F61" i="1"/>
  <c r="F78" i="1"/>
  <c r="Q78" i="1"/>
  <c r="Q92" i="1" s="1"/>
  <c r="Q61" i="1"/>
  <c r="R78" i="1"/>
  <c r="R92" i="1" s="1"/>
  <c r="R61" i="1"/>
  <c r="P78" i="1"/>
  <c r="P92" i="1" s="1"/>
  <c r="P61" i="1"/>
  <c r="F59" i="1"/>
  <c r="F74" i="1"/>
  <c r="F90" i="1" s="1"/>
  <c r="P84" i="1"/>
  <c r="P95" i="1" s="1"/>
  <c r="P66" i="1"/>
  <c r="P65" i="1"/>
  <c r="P83" i="1"/>
  <c r="T82" i="1"/>
  <c r="T64" i="1"/>
  <c r="X63" i="1"/>
  <c r="X80" i="1"/>
  <c r="I82" i="1"/>
  <c r="I96" i="1" s="1"/>
  <c r="I65" i="1"/>
  <c r="I80" i="1"/>
  <c r="I94" i="1" s="1"/>
  <c r="I63" i="1"/>
  <c r="S58" i="1"/>
  <c r="S73" i="1"/>
  <c r="H78" i="1"/>
  <c r="H61" i="1"/>
  <c r="G79" i="1"/>
  <c r="G92" i="1" s="1"/>
  <c r="G62" i="1"/>
  <c r="J84" i="1"/>
  <c r="J66" i="1"/>
  <c r="X76" i="1"/>
  <c r="X90" i="1" s="1"/>
  <c r="X60" i="1"/>
  <c r="U73" i="1"/>
  <c r="U58" i="1"/>
  <c r="Q80" i="1"/>
  <c r="Q63" i="1"/>
  <c r="X64" i="1"/>
  <c r="X82" i="1"/>
  <c r="U83" i="1"/>
  <c r="U65" i="1"/>
  <c r="S83" i="1"/>
  <c r="S65" i="1"/>
  <c r="W82" i="1"/>
  <c r="W64" i="1"/>
  <c r="R59" i="1"/>
  <c r="R75" i="1"/>
  <c r="U82" i="1"/>
  <c r="U64" i="1"/>
  <c r="W63" i="1"/>
  <c r="W80" i="1"/>
  <c r="P64" i="1"/>
  <c r="P82" i="1"/>
  <c r="R64" i="1"/>
  <c r="R82" i="1"/>
  <c r="H84" i="1"/>
  <c r="H66" i="1"/>
  <c r="U59" i="1"/>
  <c r="U75" i="1"/>
  <c r="G76" i="1"/>
  <c r="G91" i="1" s="1"/>
  <c r="G60" i="1"/>
  <c r="X95" i="1"/>
  <c r="U80" i="1"/>
  <c r="U63" i="1"/>
  <c r="Q62" i="1"/>
  <c r="Q79" i="1"/>
  <c r="P80" i="1"/>
  <c r="P63" i="1"/>
  <c r="P75" i="1"/>
  <c r="P59" i="1"/>
  <c r="K76" i="1"/>
  <c r="K91" i="1" s="1"/>
  <c r="K60" i="1"/>
  <c r="H73" i="1"/>
  <c r="H89" i="1" s="1"/>
  <c r="H58" i="1"/>
  <c r="D80" i="1"/>
  <c r="D63" i="1"/>
  <c r="E74" i="1"/>
  <c r="E90" i="1" s="1"/>
  <c r="E59" i="1"/>
  <c r="K82" i="1"/>
  <c r="K96" i="1" s="1"/>
  <c r="K65" i="1"/>
  <c r="J81" i="1"/>
  <c r="J64" i="1"/>
  <c r="J82" i="1"/>
  <c r="J96" i="1" s="1"/>
  <c r="J65" i="1"/>
  <c r="H82" i="1"/>
  <c r="H96" i="1" s="1"/>
  <c r="H65" i="1"/>
  <c r="J63" i="1"/>
  <c r="J80" i="1"/>
  <c r="C82" i="1"/>
  <c r="C96" i="1" s="1"/>
  <c r="C65" i="1"/>
  <c r="I92" i="1"/>
  <c r="E65" i="1"/>
  <c r="E82" i="1"/>
  <c r="E96" i="1" s="1"/>
  <c r="X73" i="1"/>
  <c r="X89" i="1" s="1"/>
  <c r="X58" i="1"/>
  <c r="S80" i="1"/>
  <c r="S63" i="1"/>
  <c r="K74" i="1"/>
  <c r="K90" i="1" s="1"/>
  <c r="K59" i="1"/>
  <c r="S60" i="1"/>
  <c r="S76" i="1"/>
  <c r="S90" i="1" s="1"/>
  <c r="W61" i="1"/>
  <c r="W78" i="1"/>
  <c r="W92" i="1" s="1"/>
  <c r="X78" i="1"/>
  <c r="X92" i="1" s="1"/>
  <c r="X61" i="1"/>
  <c r="T61" i="1"/>
  <c r="T78" i="1"/>
  <c r="T92" i="1" s="1"/>
  <c r="W65" i="1"/>
  <c r="W83" i="1"/>
  <c r="W75" i="1"/>
  <c r="W59" i="1"/>
  <c r="T84" i="1"/>
  <c r="T95" i="1" s="1"/>
  <c r="T66" i="1"/>
  <c r="V73" i="1"/>
  <c r="V58" i="1"/>
  <c r="D78" i="1"/>
  <c r="D61" i="1"/>
  <c r="R60" i="1"/>
  <c r="R76" i="1"/>
  <c r="R90" i="1" s="1"/>
  <c r="T80" i="1"/>
  <c r="T63" i="1"/>
  <c r="Q64" i="1"/>
  <c r="Q82" i="1"/>
  <c r="K73" i="1"/>
  <c r="K89" i="1" s="1"/>
  <c r="K58" i="1"/>
  <c r="F80" i="1"/>
  <c r="F63" i="1"/>
  <c r="F76" i="1"/>
  <c r="F91" i="1" s="1"/>
  <c r="F60" i="1"/>
  <c r="V62" i="1"/>
  <c r="V79" i="1"/>
  <c r="U76" i="1"/>
  <c r="U60" i="1"/>
  <c r="C80" i="1"/>
  <c r="C63" i="1"/>
  <c r="X79" i="1"/>
  <c r="X62" i="1"/>
  <c r="S66" i="1"/>
  <c r="S84" i="1"/>
  <c r="S95" i="1" s="1"/>
  <c r="U90" i="1"/>
  <c r="R83" i="1"/>
  <c r="R65" i="1"/>
  <c r="W73" i="1"/>
  <c r="W58" i="1"/>
  <c r="E80" i="1"/>
  <c r="E63" i="1"/>
  <c r="K79" i="1"/>
  <c r="K92" i="1" s="1"/>
  <c r="K62" i="1"/>
  <c r="D74" i="1"/>
  <c r="D90" i="1" s="1"/>
  <c r="D59" i="1"/>
  <c r="D84" i="1"/>
  <c r="D66" i="1"/>
  <c r="G84" i="1"/>
  <c r="G97" i="1" s="1"/>
  <c r="G66" i="1"/>
  <c r="J79" i="1"/>
  <c r="J92" i="1" s="1"/>
  <c r="J62" i="1"/>
  <c r="I73" i="1"/>
  <c r="I89" i="1" s="1"/>
  <c r="I58" i="1"/>
  <c r="F84" i="1"/>
  <c r="F66" i="1"/>
  <c r="J78" i="1"/>
  <c r="J61" i="1"/>
  <c r="I78" i="1"/>
  <c r="I93" i="1" s="1"/>
  <c r="I61" i="1"/>
  <c r="G74" i="1"/>
  <c r="G90" i="1" s="1"/>
  <c r="G59" i="1"/>
  <c r="E76" i="1"/>
  <c r="E91" i="1" s="1"/>
  <c r="E60" i="1"/>
  <c r="G80" i="1"/>
  <c r="G63" i="1"/>
  <c r="D82" i="1"/>
  <c r="D96" i="1" s="1"/>
  <c r="D65" i="1"/>
  <c r="X75" i="1"/>
  <c r="X91" i="1" s="1"/>
  <c r="X59" i="1"/>
  <c r="S79" i="1"/>
  <c r="S62" i="1"/>
  <c r="I74" i="1"/>
  <c r="I90" i="1" s="1"/>
  <c r="I59" i="1"/>
  <c r="Q73" i="1"/>
  <c r="Q58" i="1"/>
  <c r="V61" i="1"/>
  <c r="V78" i="1"/>
  <c r="V92" i="1" s="1"/>
  <c r="B28" i="1"/>
  <c r="O46" i="1"/>
  <c r="O77" i="1" s="1"/>
  <c r="V59" i="1"/>
  <c r="V75" i="1"/>
  <c r="H81" i="1"/>
  <c r="H64" i="1"/>
  <c r="W79" i="1"/>
  <c r="W62" i="1"/>
  <c r="K78" i="1"/>
  <c r="K61" i="1"/>
  <c r="H74" i="1"/>
  <c r="H90" i="1" s="1"/>
  <c r="H59" i="1"/>
  <c r="R62" i="1"/>
  <c r="R79" i="1"/>
  <c r="P79" i="1"/>
  <c r="P62" i="1"/>
  <c r="W76" i="1"/>
  <c r="W60" i="1"/>
  <c r="U62" i="1"/>
  <c r="U79" i="1"/>
  <c r="R66" i="1"/>
  <c r="R84" i="1"/>
  <c r="R95" i="1" s="1"/>
  <c r="Q65" i="1"/>
  <c r="Q83" i="1"/>
  <c r="P76" i="1"/>
  <c r="P60" i="1"/>
  <c r="P73" i="1"/>
  <c r="P58" i="1"/>
  <c r="C78" i="1"/>
  <c r="C61" i="1"/>
  <c r="F79" i="1"/>
  <c r="F92" i="1" s="1"/>
  <c r="F62" i="1"/>
  <c r="V76" i="1"/>
  <c r="V90" i="1" s="1"/>
  <c r="V60" i="1"/>
  <c r="D73" i="1"/>
  <c r="D89" i="1" s="1"/>
  <c r="D58" i="1"/>
  <c r="U61" i="1"/>
  <c r="U78" i="1"/>
  <c r="U92" i="1" s="1"/>
  <c r="W90" i="1"/>
  <c r="T58" i="1"/>
  <c r="T73" i="1"/>
  <c r="T89" i="1" s="1"/>
  <c r="F81" i="1"/>
  <c r="F64" i="1"/>
  <c r="R80" i="1"/>
  <c r="R94" i="1" s="1"/>
  <c r="R63" i="1"/>
  <c r="Q84" i="1"/>
  <c r="Q95" i="1" s="1"/>
  <c r="Q66" i="1"/>
  <c r="T90" i="1"/>
  <c r="J73" i="1"/>
  <c r="J89" i="1" s="1"/>
  <c r="J58" i="1"/>
  <c r="S75" i="1"/>
  <c r="S59" i="1"/>
  <c r="S82" i="1"/>
  <c r="S64" i="1"/>
  <c r="V83" i="1"/>
  <c r="V65" i="1"/>
  <c r="R73" i="1"/>
  <c r="R58" i="1"/>
  <c r="T83" i="1"/>
  <c r="T65" i="1"/>
  <c r="X65" i="1"/>
  <c r="X83" i="1"/>
  <c r="E79" i="1"/>
  <c r="E92" i="1" s="1"/>
  <c r="E62" i="1"/>
  <c r="F82" i="1"/>
  <c r="F96" i="1" s="1"/>
  <c r="F65" i="1"/>
  <c r="I81" i="1"/>
  <c r="I64" i="1"/>
  <c r="E73" i="1"/>
  <c r="E89" i="1" s="1"/>
  <c r="E58" i="1"/>
  <c r="C62" i="1"/>
  <c r="C79" i="1"/>
  <c r="J76" i="1"/>
  <c r="J91" i="1" s="1"/>
  <c r="J60" i="1"/>
  <c r="H79" i="1"/>
  <c r="H92" i="1" s="1"/>
  <c r="H62" i="1"/>
  <c r="E84" i="1"/>
  <c r="E66" i="1"/>
  <c r="D81" i="1"/>
  <c r="D64" i="1"/>
  <c r="C76" i="1"/>
  <c r="C60" i="1"/>
  <c r="E81" i="1"/>
  <c r="E64" i="1"/>
  <c r="C73" i="1"/>
  <c r="C58" i="1"/>
  <c r="Q76" i="1"/>
  <c r="Q90" i="1" s="1"/>
  <c r="Q60" i="1"/>
  <c r="V64" i="1"/>
  <c r="V82" i="1"/>
  <c r="V63" i="1"/>
  <c r="V80" i="1"/>
  <c r="C81" i="1"/>
  <c r="C64" i="1"/>
  <c r="I76" i="1"/>
  <c r="I91" i="1" s="1"/>
  <c r="I60" i="1"/>
  <c r="K81" i="1"/>
  <c r="K64" i="1"/>
  <c r="S78" i="1"/>
  <c r="S92" i="1" s="1"/>
  <c r="S61" i="1"/>
  <c r="B46" i="1"/>
  <c r="B76" i="1"/>
  <c r="X97" i="1" l="1"/>
  <c r="V94" i="1"/>
  <c r="U96" i="1"/>
  <c r="K95" i="1"/>
  <c r="W97" i="1"/>
  <c r="O114" i="1"/>
  <c r="O106" i="1"/>
  <c r="E97" i="1"/>
  <c r="W96" i="1"/>
  <c r="E95" i="1"/>
  <c r="H95" i="1"/>
  <c r="Q94" i="1"/>
  <c r="V96" i="1"/>
  <c r="U97" i="1"/>
  <c r="X96" i="1"/>
  <c r="T91" i="1"/>
  <c r="T94" i="1"/>
  <c r="V97" i="1"/>
  <c r="J93" i="1"/>
  <c r="H97" i="1"/>
  <c r="R93" i="1"/>
  <c r="U93" i="1"/>
  <c r="I95" i="1"/>
  <c r="T97" i="1"/>
  <c r="D97" i="1"/>
  <c r="X93" i="1"/>
  <c r="U94" i="1"/>
  <c r="E93" i="1"/>
  <c r="D95" i="1"/>
  <c r="S91" i="1"/>
  <c r="Q97" i="1"/>
  <c r="J97" i="1"/>
  <c r="W93" i="1"/>
  <c r="G94" i="1"/>
  <c r="V93" i="1"/>
  <c r="Q93" i="1"/>
  <c r="W94" i="1"/>
  <c r="B29" i="1"/>
  <c r="B114" i="1" s="1"/>
  <c r="O47" i="1"/>
  <c r="O78" i="1" s="1"/>
  <c r="P91" i="1"/>
  <c r="C97" i="1"/>
  <c r="P89" i="1"/>
  <c r="C91" i="1"/>
  <c r="S93" i="1"/>
  <c r="F97" i="1"/>
  <c r="F94" i="1"/>
  <c r="S94" i="1"/>
  <c r="S97" i="1"/>
  <c r="K94" i="1"/>
  <c r="G95" i="1"/>
  <c r="Q91" i="1"/>
  <c r="S96" i="1"/>
  <c r="E94" i="1"/>
  <c r="D94" i="1"/>
  <c r="P94" i="1"/>
  <c r="R96" i="1"/>
  <c r="X94" i="1"/>
  <c r="P90" i="1"/>
  <c r="K97" i="1"/>
  <c r="D93" i="1"/>
  <c r="W91" i="1"/>
  <c r="J94" i="1"/>
  <c r="J95" i="1"/>
  <c r="U89" i="1"/>
  <c r="H93" i="1"/>
  <c r="G93" i="1"/>
  <c r="B47" i="1"/>
  <c r="B77" i="1"/>
  <c r="V91" i="1"/>
  <c r="Q89" i="1"/>
  <c r="C92" i="1"/>
  <c r="W89" i="1"/>
  <c r="Q96" i="1"/>
  <c r="U91" i="1"/>
  <c r="R91" i="1"/>
  <c r="S89" i="1"/>
  <c r="F93" i="1"/>
  <c r="I97" i="1"/>
  <c r="H94" i="1"/>
  <c r="C95" i="1"/>
  <c r="C89" i="1"/>
  <c r="C93" i="1"/>
  <c r="P93" i="1"/>
  <c r="K93" i="1"/>
  <c r="C94" i="1"/>
  <c r="V89" i="1"/>
  <c r="T96" i="1"/>
  <c r="T93" i="1"/>
  <c r="R89" i="1"/>
  <c r="F95" i="1"/>
  <c r="R97" i="1"/>
  <c r="P96" i="1"/>
  <c r="P97" i="1"/>
  <c r="C90" i="1"/>
  <c r="B48" i="1" l="1"/>
  <c r="B78" i="1"/>
  <c r="B30" i="1"/>
  <c r="O48" i="1"/>
  <c r="O79" i="1" s="1"/>
  <c r="B106" i="1" l="1"/>
  <c r="B115" i="1"/>
  <c r="O115" i="1"/>
  <c r="B49" i="1"/>
  <c r="B79" i="1"/>
  <c r="B31" i="1"/>
  <c r="O107" i="1" s="1"/>
  <c r="O49" i="1"/>
  <c r="O80" i="1" s="1"/>
  <c r="B32" i="1" l="1"/>
  <c r="O50" i="1"/>
  <c r="O81" i="1" s="1"/>
  <c r="B50" i="1"/>
  <c r="B80" i="1"/>
  <c r="B116" i="1" l="1"/>
  <c r="O108" i="1"/>
  <c r="B51" i="1"/>
  <c r="B81" i="1"/>
  <c r="B33" i="1"/>
  <c r="O51" i="1"/>
  <c r="O82" i="1" s="1"/>
  <c r="B107" i="1" l="1"/>
  <c r="B34" i="1"/>
  <c r="O52" i="1"/>
  <c r="O83" i="1" s="1"/>
  <c r="B52" i="1"/>
  <c r="B82" i="1"/>
  <c r="B117" i="1" l="1"/>
  <c r="B108" i="1"/>
  <c r="B53" i="1"/>
  <c r="B84" i="1" s="1"/>
  <c r="B83" i="1"/>
  <c r="O53" i="1"/>
  <c r="O84" i="1" s="1"/>
</calcChain>
</file>

<file path=xl/sharedStrings.xml><?xml version="1.0" encoding="utf-8"?>
<sst xmlns="http://schemas.openxmlformats.org/spreadsheetml/2006/main" count="284" uniqueCount="46">
  <si>
    <t>Masa Kerja</t>
  </si>
  <si>
    <t>Gaji</t>
  </si>
  <si>
    <t>Jml_Pangkat</t>
  </si>
  <si>
    <t>Jml_Penghargaan</t>
  </si>
  <si>
    <t>Orientasi</t>
  </si>
  <si>
    <t>Integritas</t>
  </si>
  <si>
    <t>Disiplin</t>
  </si>
  <si>
    <t>Kerjasama</t>
  </si>
  <si>
    <t>Kawin</t>
  </si>
  <si>
    <t>Kinerja</t>
  </si>
  <si>
    <t>MAX</t>
  </si>
  <si>
    <t>MIN</t>
  </si>
  <si>
    <t>1. NORMALISASI MIN MAX</t>
  </si>
  <si>
    <t>DATASET</t>
  </si>
  <si>
    <t>No</t>
  </si>
  <si>
    <t>2. KNCN (K=2)</t>
  </si>
  <si>
    <t>Distance</t>
  </si>
  <si>
    <t>K = 1</t>
  </si>
  <si>
    <t>Data Uji Ke-1</t>
  </si>
  <si>
    <t>Data Uji Ke-2</t>
  </si>
  <si>
    <t>K = 2</t>
  </si>
  <si>
    <t>Data Uji Ke-3</t>
  </si>
  <si>
    <t>Data Uji Ke-4</t>
  </si>
  <si>
    <t>Pada K &gt; 1 , Langsung Menghitung Centroid Terhadap K Sebelumnya (ex : Kn = Kn, Kn-1, Kn-2, …, K1)</t>
  </si>
  <si>
    <t>Set KNCN Data Uji ke-1</t>
  </si>
  <si>
    <t>Set KNCN Data Uji ke-2</t>
  </si>
  <si>
    <t>Set KNCN Data Uji ke-3</t>
  </si>
  <si>
    <t>Set KNCN Data Uji ke-4</t>
  </si>
  <si>
    <t>2. Local Mean Vector</t>
  </si>
  <si>
    <t>Local Mean Data Uji ke-1</t>
  </si>
  <si>
    <t>K</t>
  </si>
  <si>
    <t>3. Harmonic Mean Distance</t>
  </si>
  <si>
    <t>Harmonic Mean Data Uji ke-1</t>
  </si>
  <si>
    <t>Kelas</t>
  </si>
  <si>
    <t>HMD</t>
  </si>
  <si>
    <t>Harmonic Mean Data Uji ke-2</t>
  </si>
  <si>
    <t>Harmonic Mean Data Uji ke-3</t>
  </si>
  <si>
    <t>Harmonic Mean Data Uji ke-4</t>
  </si>
  <si>
    <t>Local Mean Data Uji ke-3</t>
  </si>
  <si>
    <t>Local Mean Data Uji ke-2</t>
  </si>
  <si>
    <t>Local Mean Data Uji ke-4</t>
  </si>
  <si>
    <t>4. Classification Decision</t>
  </si>
  <si>
    <t>Data Uji</t>
  </si>
  <si>
    <t>Prediksi</t>
  </si>
  <si>
    <t>Aktual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</si>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</sst>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theme="9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87"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0" fontId="7" fillId="0" borderId="0" xfId="0" applyFont="1"/>
    <xf numFmtId="0" fontId="11" fillId="11" borderId="5" xfId="0" applyFont="1" applyFill="1" applyBorder="1" applyAlignment="1">
      <alignment horizontal="center"/>
    </xf>
    <xf numFmtId="0" fontId="7" fillId="5" borderId="0" xfId="4" applyNumberFormat="1" applyFont="1" applyAlignment="1">
      <alignment horizontal="center"/>
    </xf>
    <xf numFmtId="0" fontId="7" fillId="5" borderId="0" xfId="4" applyNumberFormat="1" applyFont="1"/>
    <xf numFmtId="0" fontId="7" fillId="7" borderId="0" xfId="6" applyNumberFormat="1" applyFont="1" applyAlignment="1">
      <alignment horizontal="center"/>
    </xf>
    <xf numFmtId="0" fontId="7" fillId="7" borderId="0" xfId="6" applyNumberFormat="1" applyFont="1"/>
    <xf numFmtId="0" fontId="7" fillId="7" borderId="0" xfId="6" applyNumberFormat="1" applyFont="1" applyBorder="1" applyAlignment="1">
      <alignment horizontal="center"/>
    </xf>
    <xf numFmtId="0" fontId="7" fillId="7" borderId="0" xfId="6" applyFont="1"/>
    <xf numFmtId="0" fontId="7" fillId="7" borderId="0" xfId="6" applyNumberFormat="1" applyFont="1" applyBorder="1"/>
    <xf numFmtId="0" fontId="7" fillId="9" borderId="0" xfId="8" applyNumberFormat="1" applyFont="1" applyBorder="1" applyAlignment="1">
      <alignment horizontal="center"/>
    </xf>
    <xf numFmtId="0" fontId="7" fillId="9" borderId="0" xfId="8" applyFont="1"/>
    <xf numFmtId="0" fontId="7" fillId="9" borderId="0" xfId="8" applyNumberFormat="1" applyFont="1" applyBorder="1"/>
    <xf numFmtId="0" fontId="11" fillId="11" borderId="18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7" fillId="5" borderId="0" xfId="4" applyFont="1" applyBorder="1" applyAlignment="1">
      <alignment horizontal="center"/>
    </xf>
    <xf numFmtId="0" fontId="7" fillId="5" borderId="0" xfId="4" applyFont="1" applyAlignment="1">
      <alignment horizontal="right"/>
    </xf>
    <xf numFmtId="0" fontId="7" fillId="5" borderId="0" xfId="4" applyFont="1" applyAlignment="1">
      <alignment horizontal="center"/>
    </xf>
    <xf numFmtId="0" fontId="7" fillId="5" borderId="0" xfId="4" applyNumberFormat="1" applyFont="1" applyBorder="1" applyAlignment="1">
      <alignment horizontal="center"/>
    </xf>
    <xf numFmtId="0" fontId="7" fillId="7" borderId="0" xfId="6" applyFont="1" applyBorder="1" applyAlignment="1">
      <alignment horizontal="center"/>
    </xf>
    <xf numFmtId="0" fontId="7" fillId="7" borderId="0" xfId="6" applyFont="1" applyAlignment="1">
      <alignment horizontal="right"/>
    </xf>
    <xf numFmtId="0" fontId="7" fillId="7" borderId="0" xfId="6" applyNumberFormat="1" applyFont="1" applyAlignment="1">
      <alignment horizontal="right"/>
    </xf>
    <xf numFmtId="0" fontId="7" fillId="9" borderId="0" xfId="8" applyNumberFormat="1" applyFont="1" applyAlignment="1">
      <alignment horizontal="right"/>
    </xf>
    <xf numFmtId="0" fontId="7" fillId="9" borderId="0" xfId="8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/>
    <xf numFmtId="0" fontId="7" fillId="7" borderId="0" xfId="6" applyFont="1" applyAlignment="1">
      <alignment horizontal="center"/>
    </xf>
    <xf numFmtId="0" fontId="12" fillId="2" borderId="1" xfId="1" applyFont="1" applyAlignment="1">
      <alignment horizontal="center"/>
    </xf>
    <xf numFmtId="0" fontId="12" fillId="2" borderId="1" xfId="1" applyFont="1" applyAlignment="1">
      <alignment horizontal="right"/>
    </xf>
    <xf numFmtId="0" fontId="12" fillId="2" borderId="10" xfId="1" applyFont="1" applyBorder="1" applyAlignment="1">
      <alignment horizontal="right"/>
    </xf>
    <xf numFmtId="0" fontId="8" fillId="5" borderId="7" xfId="4" applyFont="1" applyBorder="1" applyAlignment="1">
      <alignment horizontal="center"/>
    </xf>
    <xf numFmtId="0" fontId="8" fillId="5" borderId="8" xfId="4" applyFont="1" applyBorder="1" applyAlignment="1">
      <alignment horizontal="right"/>
    </xf>
    <xf numFmtId="0" fontId="13" fillId="2" borderId="13" xfId="1" applyFont="1" applyBorder="1" applyAlignment="1">
      <alignment horizontal="right"/>
    </xf>
    <xf numFmtId="0" fontId="12" fillId="2" borderId="12" xfId="1" applyFont="1" applyBorder="1" applyAlignment="1">
      <alignment horizontal="right"/>
    </xf>
    <xf numFmtId="0" fontId="12" fillId="2" borderId="14" xfId="1" applyFont="1" applyBorder="1" applyAlignment="1">
      <alignment horizontal="right"/>
    </xf>
    <xf numFmtId="0" fontId="8" fillId="7" borderId="7" xfId="6" applyFont="1" applyBorder="1" applyAlignment="1">
      <alignment horizontal="center"/>
    </xf>
    <xf numFmtId="0" fontId="8" fillId="7" borderId="8" xfId="6" applyFont="1" applyBorder="1" applyAlignment="1">
      <alignment horizontal="right"/>
    </xf>
    <xf numFmtId="0" fontId="7" fillId="9" borderId="0" xfId="8" applyFont="1" applyAlignment="1">
      <alignment horizontal="center"/>
    </xf>
    <xf numFmtId="0" fontId="7" fillId="9" borderId="0" xfId="8" applyFont="1" applyAlignment="1">
      <alignment horizontal="right"/>
    </xf>
    <xf numFmtId="0" fontId="8" fillId="9" borderId="7" xfId="8" applyFont="1" applyBorder="1" applyAlignment="1">
      <alignment horizontal="center"/>
    </xf>
    <xf numFmtId="0" fontId="8" fillId="9" borderId="8" xfId="8" applyFont="1" applyBorder="1" applyAlignment="1">
      <alignment horizontal="right"/>
    </xf>
    <xf numFmtId="0" fontId="7" fillId="5" borderId="0" xfId="4" applyFont="1"/>
    <xf numFmtId="0" fontId="12" fillId="2" borderId="1" xfId="1" applyFont="1"/>
    <xf numFmtId="0" fontId="12" fillId="2" borderId="10" xfId="1" applyFont="1" applyBorder="1"/>
    <xf numFmtId="0" fontId="8" fillId="5" borderId="8" xfId="4" applyFont="1" applyBorder="1"/>
    <xf numFmtId="0" fontId="13" fillId="2" borderId="13" xfId="1" applyFont="1" applyBorder="1"/>
    <xf numFmtId="0" fontId="12" fillId="2" borderId="12" xfId="1" applyFont="1" applyBorder="1"/>
    <xf numFmtId="0" fontId="8" fillId="7" borderId="8" xfId="6" applyFont="1" applyBorder="1"/>
    <xf numFmtId="0" fontId="13" fillId="2" borderId="6" xfId="1" applyFont="1" applyBorder="1"/>
    <xf numFmtId="0" fontId="8" fillId="9" borderId="8" xfId="8" applyFont="1" applyBorder="1"/>
    <xf numFmtId="0" fontId="6" fillId="0" borderId="0" xfId="0" applyFont="1"/>
    <xf numFmtId="0" fontId="6" fillId="0" borderId="0" xfId="0" applyFont="1" applyAlignment="1"/>
    <xf numFmtId="0" fontId="12" fillId="2" borderId="15" xfId="1" applyFont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2" fillId="2" borderId="16" xfId="1" applyFont="1" applyBorder="1"/>
    <xf numFmtId="0" fontId="12" fillId="2" borderId="15" xfId="1" applyFont="1" applyBorder="1"/>
    <xf numFmtId="0" fontId="12" fillId="2" borderId="17" xfId="1" applyFont="1" applyBorder="1"/>
    <xf numFmtId="0" fontId="12" fillId="2" borderId="14" xfId="1" applyFont="1" applyBorder="1"/>
    <xf numFmtId="0" fontId="7" fillId="10" borderId="0" xfId="9" applyFont="1" applyAlignment="1">
      <alignment horizontal="center"/>
    </xf>
    <xf numFmtId="0" fontId="7" fillId="10" borderId="0" xfId="9" applyFont="1"/>
    <xf numFmtId="0" fontId="8" fillId="10" borderId="7" xfId="9" applyFont="1" applyBorder="1" applyAlignment="1">
      <alignment horizontal="center"/>
    </xf>
    <xf numFmtId="0" fontId="8" fillId="10" borderId="8" xfId="9" applyFont="1" applyBorder="1"/>
    <xf numFmtId="0" fontId="11" fillId="13" borderId="5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0" fillId="3" borderId="3" xfId="2" applyFont="1" applyBorder="1" applyAlignment="1">
      <alignment horizontal="center"/>
    </xf>
    <xf numFmtId="0" fontId="9" fillId="6" borderId="3" xfId="5" applyFont="1" applyBorder="1" applyAlignment="1">
      <alignment horizontal="center"/>
    </xf>
    <xf numFmtId="0" fontId="14" fillId="6" borderId="3" xfId="5" applyFont="1" applyBorder="1" applyAlignment="1">
      <alignment horizontal="center"/>
    </xf>
    <xf numFmtId="0" fontId="9" fillId="12" borderId="3" xfId="7" applyFont="1" applyFill="1" applyBorder="1" applyAlignment="1">
      <alignment horizontal="center"/>
    </xf>
    <xf numFmtId="0" fontId="14" fillId="12" borderId="3" xfId="7" applyFont="1" applyFill="1" applyBorder="1" applyAlignment="1">
      <alignment horizontal="center"/>
    </xf>
    <xf numFmtId="0" fontId="7" fillId="5" borderId="0" xfId="4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8" borderId="3" xfId="7" applyFont="1" applyBorder="1" applyAlignment="1">
      <alignment horizontal="center"/>
    </xf>
    <xf numFmtId="0" fontId="11" fillId="4" borderId="2" xfId="3" applyFont="1" applyAlignment="1">
      <alignment horizontal="center"/>
    </xf>
    <xf numFmtId="0" fontId="7" fillId="0" borderId="3" xfId="0" applyFont="1" applyBorder="1" applyAlignment="1">
      <alignment horizontal="center"/>
    </xf>
    <xf numFmtId="0" fontId="10" fillId="3" borderId="1" xfId="2" applyFont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9" borderId="0" xfId="8" applyFont="1" applyBorder="1" applyAlignment="1">
      <alignment horizontal="center"/>
    </xf>
    <xf numFmtId="0" fontId="7" fillId="9" borderId="0" xfId="8" applyFont="1" applyBorder="1"/>
    <xf numFmtId="0" fontId="12" fillId="2" borderId="0" xfId="1" applyFont="1" applyBorder="1"/>
  </cellXfs>
  <cellStyles count="10">
    <cellStyle name="40% - Accent1" xfId="4" builtinId="31"/>
    <cellStyle name="40% - Accent4" xfId="6" builtinId="43"/>
    <cellStyle name="40% - Accent6" xfId="8" builtinId="51"/>
    <cellStyle name="60% - Accent6" xfId="9" builtinId="52"/>
    <cellStyle name="Accent4" xfId="5" builtinId="41"/>
    <cellStyle name="Accent6" xfId="7" builtinId="49"/>
    <cellStyle name="Calculation" xfId="2" builtinId="22"/>
    <cellStyle name="Check Cell" xfId="3" builtinId="23"/>
    <cellStyle name="Input" xfId="1" builtinId="20"/>
    <cellStyle name="Normal" xfId="0" builtinId="0"/>
  </cellStyles>
  <dxfs count="284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1AFB8-B6FB-46D6-A1EB-5EE82BF0B6F2}" name="Table1" displayName="Table1" ref="B6:L18" totalsRowShown="0" headerRowDxfId="283" dataDxfId="282">
  <autoFilter ref="B6:L18" xr:uid="{5892D419-FE60-460B-9967-AC740F77239F}"/>
  <tableColumns count="11">
    <tableColumn id="11" xr3:uid="{7800AE18-DF2C-4AE5-A2E3-5325B33F7E0E}" name="No" dataDxfId="281"/>
    <tableColumn id="1" xr3:uid="{91618EDE-68F1-4B4B-BBA5-987AEED1CF81}" name="Masa Kerja" dataDxfId="280"/>
    <tableColumn id="2" xr3:uid="{E80983EA-6CCC-4C46-9179-146D63A8561C}" name="Gaji" dataDxfId="279"/>
    <tableColumn id="3" xr3:uid="{4FFF91C6-C8BD-4AD8-BBCB-DA7583282BC7}" name="Jml_Pangkat" dataDxfId="278"/>
    <tableColumn id="4" xr3:uid="{3ADE3273-BA6F-45F8-8B2C-1E685BEAFB18}" name="Jml_Penghargaan" dataDxfId="277"/>
    <tableColumn id="5" xr3:uid="{21481C21-ABE7-429D-8CAA-21CD9A18282C}" name="Orientasi" dataDxfId="276"/>
    <tableColumn id="6" xr3:uid="{9555D0C0-70F5-4873-827C-ADF2C93908DE}" name="Integritas" dataDxfId="275"/>
    <tableColumn id="7" xr3:uid="{17EDEDDD-ACC0-47D1-B095-3F26AE43FB98}" name="Disiplin" dataDxfId="274"/>
    <tableColumn id="8" xr3:uid="{05AF6D20-6785-4BEF-948A-7434F1B1BDD2}" name="Kerjasama" dataDxfId="273"/>
    <tableColumn id="9" xr3:uid="{780D9109-8BD1-4603-AF0B-A7582067EA85}" name="Kawin" dataDxfId="272"/>
    <tableColumn id="10" xr3:uid="{F269CCFA-8CBA-4C85-BA12-8F06735D19CF}" name="Kinerja" dataDxfId="27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F76D8D-7416-4421-9D79-D73FB2FE8BA6}" name="Table371519" displayName="Table371519" ref="O72:Z84" totalsRowShown="0" headerRowDxfId="159" dataDxfId="157" headerRowBorderDxfId="158">
  <autoFilter ref="O72:Z84" xr:uid="{789042D3-7A51-448F-8895-53232188C7D9}"/>
  <tableColumns count="12">
    <tableColumn id="11" xr3:uid="{D12910B1-B15B-4B45-BA8A-FFE92D4C63D7}" name="No" dataDxfId="156">
      <calculatedColumnFormula>O42</calculatedColumnFormula>
    </tableColumn>
    <tableColumn id="1" xr3:uid="{83A93CF4-93A5-48E6-BB60-91F4387821F2}" name="Masa Kerja" dataDxfId="155">
      <calculatedColumnFormula>P42</calculatedColumnFormula>
    </tableColumn>
    <tableColumn id="2" xr3:uid="{B3CAB117-2C70-4F07-9E08-CE8AE259F644}" name="Gaji" dataDxfId="154">
      <calculatedColumnFormula>Q42</calculatedColumnFormula>
    </tableColumn>
    <tableColumn id="3" xr3:uid="{1DF826FF-A01D-41E8-B2DA-61C5915EEF08}" name="Jml_Pangkat" dataDxfId="153">
      <calculatedColumnFormula>R42</calculatedColumnFormula>
    </tableColumn>
    <tableColumn id="4" xr3:uid="{71385F9E-EB44-4372-ACC0-FEF8568AA173}" name="Jml_Penghargaan" dataDxfId="152">
      <calculatedColumnFormula>S42</calculatedColumnFormula>
    </tableColumn>
    <tableColumn id="5" xr3:uid="{5EF4B875-9E87-4E65-8268-500D0FBEC322}" name="Orientasi" dataDxfId="151">
      <calculatedColumnFormula>T42</calculatedColumnFormula>
    </tableColumn>
    <tableColumn id="6" xr3:uid="{B91D57AA-BFD9-476F-A3CF-B202A19C1815}" name="Integritas" dataDxfId="150">
      <calculatedColumnFormula>U42</calculatedColumnFormula>
    </tableColumn>
    <tableColumn id="7" xr3:uid="{0261F0C2-D4E7-4F76-AA14-9D13D59EB812}" name="Disiplin" dataDxfId="149">
      <calculatedColumnFormula>V42</calculatedColumnFormula>
    </tableColumn>
    <tableColumn id="8" xr3:uid="{CDF79693-5129-4B9F-BB38-7DCBA7B50F18}" name="Kerjasama" dataDxfId="148">
      <calculatedColumnFormula>W42</calculatedColumnFormula>
    </tableColumn>
    <tableColumn id="9" xr3:uid="{05A45FC0-008E-4A87-B744-892845D711DB}" name="Kawin" dataDxfId="147">
      <calculatedColumnFormula>X42</calculatedColumnFormula>
    </tableColumn>
    <tableColumn id="10" xr3:uid="{D50E7D4E-BC65-4041-B825-11D9D07A11C7}" name="Kinerja" dataDxfId="146">
      <calculatedColumnFormula>Y42</calculatedColumnFormula>
    </tableColumn>
    <tableColumn id="12" xr3:uid="{5C48DFB7-F531-4F37-BA1F-FDB1F2FC2795}" name="Distance" dataDxfId="1" dataCellStyle="Input">
      <calculatedColumnFormula>SQRT(SUMXMY2(Table371519[[#This Row],[Masa Kerja]:[Kawin]],$O$26:$W$26))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D371A6-B2D4-4AA6-B755-551AE91F1F83}" name="Table19" displayName="Table19" ref="B88:M97" totalsRowShown="0" headerRowDxfId="145" dataDxfId="144">
  <autoFilter ref="B88:M97" xr:uid="{28285358-FA13-4694-ABD3-43AE996E1304}"/>
  <tableColumns count="12">
    <tableColumn id="1" xr3:uid="{DC6EC9CD-6C75-43C9-ACFF-6EBBF643181D}" name="No" dataDxfId="143"/>
    <tableColumn id="2" xr3:uid="{62844027-8D4B-4F45-B8AD-079C265EA5C7}" name="Masa Kerja" dataDxfId="142"/>
    <tableColumn id="3" xr3:uid="{F1B1E01C-C561-4E40-A02E-4CAFB8AC8BA5}" name="Gaji" dataDxfId="141"/>
    <tableColumn id="4" xr3:uid="{29A76293-6429-4E1B-9DBA-DA70E49C2131}" name="Jml_Pangkat" dataDxfId="140"/>
    <tableColumn id="5" xr3:uid="{9AEF7E35-F67B-4931-928C-6829BBEA04B2}" name="Jml_Penghargaan" dataDxfId="139"/>
    <tableColumn id="6" xr3:uid="{7F2D5DE0-8A4E-4DE5-A74A-4E15F3D75BE2}" name="Orientasi" dataDxfId="138"/>
    <tableColumn id="7" xr3:uid="{3F414F66-A928-4191-95BC-EA9B62E118C8}" name="Integritas" dataDxfId="137"/>
    <tableColumn id="8" xr3:uid="{4B4F6C2C-63B7-4B3B-B8E7-AF3D8350BEED}" name="Disiplin" dataDxfId="136"/>
    <tableColumn id="9" xr3:uid="{91F77C09-5D1C-44F4-BC63-B489473C5578}" name="Kerjasama" dataDxfId="135"/>
    <tableColumn id="10" xr3:uid="{DB100498-F936-4251-9E5A-BCC9F73D48B5}" name="Kawin" dataDxfId="134"/>
    <tableColumn id="11" xr3:uid="{CF1F6154-E66B-4DC6-8A08-D5EC0F497C7A}" name="Kinerja" dataDxfId="133"/>
    <tableColumn id="12" xr3:uid="{61C46700-2619-446C-9D30-6902D4C9F77F}" name="Distance" dataDxfId="2" dataCellStyle="Input">
      <calculatedColumnFormula>SQRT(SUMXMY2(Table19[[#This Row],[Masa Kerja]:[Kawin]],$O$25:$W$25))</calculatedColumnFormula>
    </tableColumn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43064-66B7-4E6E-80C1-2A3DFD4EA7FC}" name="Table1921" displayName="Table1921" ref="O88:Z97" totalsRowShown="0" headerRowDxfId="132" dataDxfId="131">
  <autoFilter ref="O88:Z97" xr:uid="{CD1A37E6-4753-4350-A5DF-4433C7C3C40F}"/>
  <tableColumns count="12">
    <tableColumn id="1" xr3:uid="{CFAD93AD-46CD-46D3-B0BC-C58E61E0C82B}" name="No" dataDxfId="130"/>
    <tableColumn id="2" xr3:uid="{E0BC00C8-81ED-4B55-B775-58E4481CDC3A}" name="Masa Kerja" dataDxfId="129"/>
    <tableColumn id="3" xr3:uid="{46058D81-BEB6-4F16-AF36-A6C2910772D0}" name="Gaji" dataDxfId="128"/>
    <tableColumn id="4" xr3:uid="{268D20B3-F15C-4A8D-8D78-7463B4C22CC4}" name="Jml_Pangkat" dataDxfId="127"/>
    <tableColumn id="5" xr3:uid="{6217FB42-A153-4387-A8F7-EA5A68698A34}" name="Jml_Penghargaan" dataDxfId="126"/>
    <tableColumn id="6" xr3:uid="{2A1EA1BB-51C3-48BE-A133-30AF3652E9FF}" name="Orientasi" dataDxfId="125"/>
    <tableColumn id="7" xr3:uid="{CABA6DFA-B1ED-45CE-B064-F6398E37236B}" name="Integritas" dataDxfId="124"/>
    <tableColumn id="8" xr3:uid="{B6FA125F-3E56-46EA-84B8-4C1A0886BBD0}" name="Disiplin" dataDxfId="123"/>
    <tableColumn id="9" xr3:uid="{FA97D161-F7E5-4FC4-AE03-2813ABDFBA42}" name="Kerjasama" dataDxfId="122"/>
    <tableColumn id="10" xr3:uid="{215D89A5-801B-4D51-B1AE-7FCC530D9DCF}" name="Kawin" dataDxfId="121"/>
    <tableColumn id="11" xr3:uid="{D62E9749-DCD6-4330-9203-FD6BA96487F4}" name="Kinerja" dataDxfId="120"/>
    <tableColumn id="12" xr3:uid="{7BE65A57-5AE8-4B3B-ACAA-6298AB47024E}" name="Distance" dataDxfId="0" dataCellStyle="Input">
      <calculatedColumnFormula>SQRT(SUMXMY2(Table1921[[#This Row],[Masa Kerja]:[Kawin]],$O$26:$W$26))</calculatedColumnFormula>
    </tableColumn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EBBC2E-817E-4C0A-9C51-EA8D997653A7}" name="Table322" displayName="Table322" ref="B102:L108" totalsRowShown="0" headerRowDxfId="119" dataDxfId="117" headerRowBorderDxfId="118">
  <autoFilter ref="B102:L108" xr:uid="{2E703099-E9E6-4278-A12E-9A75FCA20ABB}"/>
  <tableColumns count="11">
    <tableColumn id="11" xr3:uid="{613C603B-969B-450D-9026-EDEDAC1F009A}" name="No" dataDxfId="116">
      <calculatedColumnFormula>B24</calculatedColumnFormula>
    </tableColumn>
    <tableColumn id="1" xr3:uid="{04BF21C4-52F4-4145-8BCF-E5BB5CEB7535}" name="Masa Kerja" dataDxfId="115">
      <calculatedColumnFormula>C24</calculatedColumnFormula>
    </tableColumn>
    <tableColumn id="2" xr3:uid="{740AE1FD-576F-44BC-A3DF-914592C1329C}" name="Gaji" dataDxfId="114">
      <calculatedColumnFormula>D24</calculatedColumnFormula>
    </tableColumn>
    <tableColumn id="3" xr3:uid="{1C524B1F-AD2B-40A0-B9E3-2D21C2C1948E}" name="Jml_Pangkat" dataDxfId="113">
      <calculatedColumnFormula>E24</calculatedColumnFormula>
    </tableColumn>
    <tableColumn id="4" xr3:uid="{A2B32297-F043-4927-9E4D-49E2C34565B6}" name="Jml_Penghargaan" dataDxfId="112">
      <calculatedColumnFormula>F24</calculatedColumnFormula>
    </tableColumn>
    <tableColumn id="5" xr3:uid="{636C23B7-2D5A-4109-82E8-C22F95AB0E22}" name="Orientasi" dataDxfId="111">
      <calculatedColumnFormula>G24</calculatedColumnFormula>
    </tableColumn>
    <tableColumn id="6" xr3:uid="{643139DF-7E5D-4DA1-BECE-9471A0C0B088}" name="Integritas" dataDxfId="110">
      <calculatedColumnFormula>H24</calculatedColumnFormula>
    </tableColumn>
    <tableColumn id="7" xr3:uid="{18414F2E-D8E5-4BF4-8E24-B9D96594659B}" name="Disiplin" dataDxfId="109">
      <calculatedColumnFormula>I24</calculatedColumnFormula>
    </tableColumn>
    <tableColumn id="8" xr3:uid="{BAF8C225-0335-4DD9-BA32-6A0A1F43E67A}" name="Kerjasama" dataDxfId="108">
      <calculatedColumnFormula>J24</calculatedColumnFormula>
    </tableColumn>
    <tableColumn id="9" xr3:uid="{DA337730-F213-40A1-828E-4827303CAEC4}" name="Kawin" dataDxfId="107">
      <calculatedColumnFormula>K24</calculatedColumnFormula>
    </tableColumn>
    <tableColumn id="10" xr3:uid="{553F4128-CC09-4B05-889D-737D1A582A02}" name="Kinerja" dataDxfId="106">
      <calculatedColumnFormula>L24</calculatedColumnFormula>
    </tableColumn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E9B1B6B-9510-4554-ABDE-6D4421BECBB7}" name="Table32224" displayName="Table32224" ref="O102:Y108" totalsRowShown="0" headerRowDxfId="105" dataDxfId="103" headerRowBorderDxfId="104">
  <autoFilter ref="O102:Y108" xr:uid="{4EB08183-0F65-4AE4-956C-DBB86DC72483}"/>
  <tableColumns count="11">
    <tableColumn id="11" xr3:uid="{F06F7F24-B6C2-4E94-AF33-C6CF6A7199EF}" name="No" dataDxfId="102">
      <calculatedColumnFormula>B24</calculatedColumnFormula>
    </tableColumn>
    <tableColumn id="1" xr3:uid="{5E042247-B691-4EA6-80DD-CE8AFE198559}" name="Masa Kerja" dataDxfId="101">
      <calculatedColumnFormula>C24</calculatedColumnFormula>
    </tableColumn>
    <tableColumn id="2" xr3:uid="{0BC7183C-973D-41FB-AB53-71D0F2C8875C}" name="Gaji" dataDxfId="100">
      <calculatedColumnFormula>D24</calculatedColumnFormula>
    </tableColumn>
    <tableColumn id="3" xr3:uid="{BBCE1AA2-99A7-4A5C-B5A4-B16C45935D91}" name="Jml_Pangkat" dataDxfId="99">
      <calculatedColumnFormula>E24</calculatedColumnFormula>
    </tableColumn>
    <tableColumn id="4" xr3:uid="{9E9CF7DD-B725-4C13-A115-1343325C9057}" name="Jml_Penghargaan" dataDxfId="98">
      <calculatedColumnFormula>F24</calculatedColumnFormula>
    </tableColumn>
    <tableColumn id="5" xr3:uid="{09BDDA6D-E62E-45B7-8B36-6291CD6F8DFA}" name="Orientasi" dataDxfId="97">
      <calculatedColumnFormula>G24</calculatedColumnFormula>
    </tableColumn>
    <tableColumn id="6" xr3:uid="{4688074F-FEC8-46B5-A49F-810125D5DA59}" name="Integritas" dataDxfId="96">
      <calculatedColumnFormula>H24</calculatedColumnFormula>
    </tableColumn>
    <tableColumn id="7" xr3:uid="{DBDB03BA-B637-4689-85D0-658175214B0F}" name="Disiplin" dataDxfId="95">
      <calculatedColumnFormula>I24</calculatedColumnFormula>
    </tableColumn>
    <tableColumn id="8" xr3:uid="{E82106DF-3296-405D-8778-F4C6EDE9735D}" name="Kerjasama" dataDxfId="94">
      <calculatedColumnFormula>J24</calculatedColumnFormula>
    </tableColumn>
    <tableColumn id="9" xr3:uid="{ED278B8D-0653-4976-8E28-79CE5A53BE30}" name="Kawin" dataDxfId="93">
      <calculatedColumnFormula>K24</calculatedColumnFormula>
    </tableColumn>
    <tableColumn id="10" xr3:uid="{C6B38BD6-76CE-4D42-BC11-6DB36A57CC1A}" name="Kinerja" dataDxfId="92">
      <calculatedColumnFormula>L24</calculatedColumnFormula>
    </tableColumn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F8C34D0-D2F1-4450-A945-B68C43DE370D}" name="Table32225" displayName="Table32225" ref="B111:L117" totalsRowShown="0" headerRowDxfId="91" dataDxfId="89" headerRowBorderDxfId="90">
  <autoFilter ref="B111:L117" xr:uid="{C578BCBB-BBA4-421D-8525-FBF82DDF753D}"/>
  <tableColumns count="11">
    <tableColumn id="11" xr3:uid="{E64D3347-03E7-4A10-A8E1-2AE3264C0568}" name="No" dataDxfId="88">
      <calculatedColumnFormula>B25</calculatedColumnFormula>
    </tableColumn>
    <tableColumn id="1" xr3:uid="{1D4CA4A6-79A9-47D4-A9AB-5D6C7D40FE47}" name="Masa Kerja" dataDxfId="87">
      <calculatedColumnFormula>C25</calculatedColumnFormula>
    </tableColumn>
    <tableColumn id="2" xr3:uid="{E02F5E88-E352-4167-9AFE-A617F09D75B2}" name="Gaji" dataDxfId="86">
      <calculatedColumnFormula>D25</calculatedColumnFormula>
    </tableColumn>
    <tableColumn id="3" xr3:uid="{6835C7C7-3CC0-4A14-B0AB-8AFB9A6744A8}" name="Jml_Pangkat" dataDxfId="85">
      <calculatedColumnFormula>E25</calculatedColumnFormula>
    </tableColumn>
    <tableColumn id="4" xr3:uid="{53BF57B8-97FD-40E3-AE0C-26C76F142932}" name="Jml_Penghargaan" dataDxfId="84">
      <calculatedColumnFormula>F25</calculatedColumnFormula>
    </tableColumn>
    <tableColumn id="5" xr3:uid="{A7576BC0-F747-4798-BD2A-EEB0941DEDE6}" name="Orientasi" dataDxfId="83">
      <calculatedColumnFormula>G25</calculatedColumnFormula>
    </tableColumn>
    <tableColumn id="6" xr3:uid="{0AFEB90B-BB77-4C98-BC0E-04DB6BAFD880}" name="Integritas" dataDxfId="82">
      <calculatedColumnFormula>H25</calculatedColumnFormula>
    </tableColumn>
    <tableColumn id="7" xr3:uid="{D14C5853-BD41-4669-B041-A3B707E2E81B}" name="Disiplin" dataDxfId="81">
      <calculatedColumnFormula>I25</calculatedColumnFormula>
    </tableColumn>
    <tableColumn id="8" xr3:uid="{E9D15261-4FC2-45D0-9F85-F561A5DDC4DB}" name="Kerjasama" dataDxfId="80">
      <calculatedColumnFormula>J25</calculatedColumnFormula>
    </tableColumn>
    <tableColumn id="9" xr3:uid="{0783B914-BE31-4A6A-ABFA-21D1F7385E21}" name="Kawin" dataDxfId="79">
      <calculatedColumnFormula>K25</calculatedColumnFormula>
    </tableColumn>
    <tableColumn id="10" xr3:uid="{062264AB-EBDC-492C-B0D6-5FB45B44707D}" name="Kinerja" dataDxfId="78">
      <calculatedColumnFormula>L25</calculatedColumnFormula>
    </tableColumn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450E428-22F7-4910-A0AA-6763BD43F4EB}" name="Table32226" displayName="Table32226" ref="O111:Y117" totalsRowShown="0" headerRowDxfId="77" dataDxfId="75" headerRowBorderDxfId="76">
  <autoFilter ref="O111:Y117" xr:uid="{E1BECC75-C6D0-4134-A8CE-DE0421F5ABD4}"/>
  <tableColumns count="11">
    <tableColumn id="11" xr3:uid="{B0EC4DE4-B282-48E8-85BA-FF3F37AE3F4F}" name="No" dataDxfId="74">
      <calculatedColumnFormula>B25</calculatedColumnFormula>
    </tableColumn>
    <tableColumn id="1" xr3:uid="{780548F6-3D24-4AAF-83EA-9F3C40B38731}" name="Masa Kerja" dataDxfId="73">
      <calculatedColumnFormula>C25</calculatedColumnFormula>
    </tableColumn>
    <tableColumn id="2" xr3:uid="{58286EBC-E2EF-4697-AD63-32A493A65DBD}" name="Gaji" dataDxfId="72">
      <calculatedColumnFormula>D25</calculatedColumnFormula>
    </tableColumn>
    <tableColumn id="3" xr3:uid="{CBA5F47D-A98D-440B-AC86-C0A5C5269F08}" name="Jml_Pangkat" dataDxfId="71">
      <calculatedColumnFormula>E25</calculatedColumnFormula>
    </tableColumn>
    <tableColumn id="4" xr3:uid="{252C9DA4-8E70-44B3-A825-2E94555AC58D}" name="Jml_Penghargaan" dataDxfId="70">
      <calculatedColumnFormula>F25</calculatedColumnFormula>
    </tableColumn>
    <tableColumn id="5" xr3:uid="{5AE7D88F-1F43-420C-A14F-B7DADAA6BC60}" name="Orientasi" dataDxfId="69">
      <calculatedColumnFormula>G25</calculatedColumnFormula>
    </tableColumn>
    <tableColumn id="6" xr3:uid="{A311E957-1098-489F-983B-F2021932873D}" name="Integritas" dataDxfId="68">
      <calculatedColumnFormula>H25</calculatedColumnFormula>
    </tableColumn>
    <tableColumn id="7" xr3:uid="{C24EE634-2B7C-4247-AF54-E27031984312}" name="Disiplin" dataDxfId="67">
      <calculatedColumnFormula>I25</calculatedColumnFormula>
    </tableColumn>
    <tableColumn id="8" xr3:uid="{F9255447-25D9-4A25-A6E5-C885C558B70A}" name="Kerjasama" dataDxfId="66">
      <calculatedColumnFormula>J25</calculatedColumnFormula>
    </tableColumn>
    <tableColumn id="9" xr3:uid="{1A02DA00-8728-4BD8-B502-0F14654B0D88}" name="Kawin" dataDxfId="65">
      <calculatedColumnFormula>K25</calculatedColumnFormula>
    </tableColumn>
    <tableColumn id="10" xr3:uid="{04A8FF41-0143-4034-87E2-520D7327DEE7}" name="Kinerja" dataDxfId="64">
      <calculatedColumnFormula>L25</calculatedColumnFormula>
    </tableColumn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6F7701D-50A9-4212-8779-92ECAD4CB253}" name="Table26" displayName="Table26" ref="B123:L129" totalsRowShown="0" headerRowDxfId="63" dataDxfId="61" headerRowBorderDxfId="62">
  <autoFilter ref="B123:L129" xr:uid="{94D4A76F-9775-4686-B388-C540ABF4D0AD}"/>
  <tableColumns count="11">
    <tableColumn id="1" xr3:uid="{AE2F5E4F-2BF0-4B83-85D8-F6964F373488}" name="K" dataDxfId="60" dataCellStyle="40% - Accent6"/>
    <tableColumn id="2" xr3:uid="{875653A9-CD53-4729-9906-A759E17E9DCE}" name="Masa Kerja" dataDxfId="59"/>
    <tableColumn id="3" xr3:uid="{2F11622E-9856-4A60-A018-00CD7A401D7D}" name="Gaji" dataDxfId="58"/>
    <tableColumn id="4" xr3:uid="{E6D65BAB-858E-4DE6-B631-0E19E32F4CA8}" name="Jml_Pangkat" dataDxfId="57"/>
    <tableColumn id="5" xr3:uid="{FB8FA9A5-B936-4D7F-80A9-8FD680E63BDA}" name="Jml_Penghargaan" dataDxfId="56"/>
    <tableColumn id="6" xr3:uid="{3A1EDF79-ABA7-4CA0-9A33-5626B92ACFA7}" name="Orientasi" dataDxfId="55"/>
    <tableColumn id="7" xr3:uid="{20101A12-0833-4BDE-B646-251EC5A3D1B0}" name="Integritas" dataDxfId="54"/>
    <tableColumn id="8" xr3:uid="{7DACF604-34D4-43A6-9B2C-A00834235662}" name="Disiplin" dataDxfId="53"/>
    <tableColumn id="9" xr3:uid="{3D6BA59F-41FF-44AF-99C6-5170E6B4868C}" name="Kerjasama" dataDxfId="52"/>
    <tableColumn id="10" xr3:uid="{06BC0B15-5A4E-4AFD-BCEB-76BC3C8D7049}" name="Kawin" dataDxfId="51"/>
    <tableColumn id="11" xr3:uid="{516E1E9C-21AD-495D-971F-08B738E04066}" name="Kinerja" dataDxfId="50" dataCellStyle="40% - Accent6"/>
  </tableColumns>
  <tableStyleInfo name="TableStyleMedium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A19E5F5-8E1A-454A-978E-BD3F7571EA1F}" name="Table2632" displayName="Table2632" ref="B132:L138" totalsRowShown="0" headerRowDxfId="49" dataDxfId="47" headerRowBorderDxfId="48">
  <autoFilter ref="B132:L138" xr:uid="{45BDA7FA-1250-485F-932B-7562FF32A119}"/>
  <tableColumns count="11">
    <tableColumn id="1" xr3:uid="{022E0988-D718-4EF8-8718-3DD4853DA090}" name="K" dataDxfId="46" dataCellStyle="40% - Accent6"/>
    <tableColumn id="2" xr3:uid="{7E1121F8-414D-469A-A1B6-5F398126880E}" name="Masa Kerja" dataDxfId="45"/>
    <tableColumn id="3" xr3:uid="{F73B998E-6062-431D-BE18-0808721818C2}" name="Gaji" dataDxfId="44"/>
    <tableColumn id="4" xr3:uid="{09492374-6857-47E7-B5CA-38431A069E15}" name="Jml_Pangkat" dataDxfId="43"/>
    <tableColumn id="5" xr3:uid="{0AC96D27-53DD-4249-93E5-C60DEF4C41E6}" name="Jml_Penghargaan" dataDxfId="42"/>
    <tableColumn id="6" xr3:uid="{D09F5931-2433-454D-8F29-0F516EACFE41}" name="Orientasi" dataDxfId="41"/>
    <tableColumn id="7" xr3:uid="{00E52DED-9AE7-46B5-8CD5-BE558F1DC9F9}" name="Integritas" dataDxfId="40"/>
    <tableColumn id="8" xr3:uid="{581ABF88-C790-4E62-918D-9BC7AC8B98C2}" name="Disiplin" dataDxfId="39"/>
    <tableColumn id="9" xr3:uid="{03526594-631B-40CA-BD49-CC83DC32CA23}" name="Kerjasama" dataDxfId="38"/>
    <tableColumn id="10" xr3:uid="{4779906D-6BC7-4A2F-AD82-AB29787A1330}" name="Kawin" dataDxfId="37"/>
    <tableColumn id="11" xr3:uid="{AD999430-A83F-4633-8492-6A5E465C46CC}" name="Kinerja" dataDxfId="36" dataCellStyle="40% - Accent6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EE94D62-01A6-416C-BB25-E12561973F94}" name="Table2633" displayName="Table2633" ref="O123:Y129" totalsRowShown="0" headerRowDxfId="35" dataDxfId="33" headerRowBorderDxfId="34">
  <autoFilter ref="O123:Y129" xr:uid="{109A0FF6-9869-4A83-AA51-3C80D39CA18E}"/>
  <tableColumns count="11">
    <tableColumn id="1" xr3:uid="{6B5DCCEC-34F2-47DB-BBEF-20B8A9062BE3}" name="K" dataDxfId="32" dataCellStyle="40% - Accent6"/>
    <tableColumn id="2" xr3:uid="{8CB24753-6737-4C92-8629-93BFC1477D6D}" name="Masa Kerja" dataDxfId="31"/>
    <tableColumn id="3" xr3:uid="{8E594AF0-E996-409D-9E23-B97481B7F596}" name="Gaji" dataDxfId="30"/>
    <tableColumn id="4" xr3:uid="{A21038AA-8F78-4CED-AE7B-19605410E20E}" name="Jml_Pangkat" dataDxfId="29"/>
    <tableColumn id="5" xr3:uid="{82CA2ACF-2192-4BFE-9708-311DC7B6C384}" name="Jml_Penghargaan" dataDxfId="28"/>
    <tableColumn id="6" xr3:uid="{B309AC12-C603-4931-98F4-773AA405149B}" name="Orientasi" dataDxfId="27"/>
    <tableColumn id="7" xr3:uid="{6E5B609D-EFB5-43D5-93DD-2B0830F5FA3B}" name="Integritas" dataDxfId="26"/>
    <tableColumn id="8" xr3:uid="{21C4DA8D-0DC1-47CF-853E-BE2276C57173}" name="Disiplin" dataDxfId="25"/>
    <tableColumn id="9" xr3:uid="{257FFE80-A0F5-4757-8732-C5A30254A2CA}" name="Kerjasama" dataDxfId="24"/>
    <tableColumn id="10" xr3:uid="{765822B2-3126-4137-B236-7D33552BF735}" name="Kawin" dataDxfId="23"/>
    <tableColumn id="11" xr3:uid="{D0F8EBB7-5FDB-4583-92A1-53B44DED77AD}" name="Kinerja" dataDxfId="22" dataCellStyle="40% - Accent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B021D-90A9-44D9-B9B9-2C24CCCB99BE}" name="Table2" displayName="Table2" ref="N6:X10" totalsRowShown="0" headerRowDxfId="270" dataDxfId="269">
  <autoFilter ref="N6:X10" xr:uid="{5B73BE78-760B-49A1-906A-5CF4678F5C21}"/>
  <tableColumns count="11">
    <tableColumn id="11" xr3:uid="{A8D63D94-FBBF-4D95-A1F6-BA166B681976}" name="No" dataDxfId="268"/>
    <tableColumn id="1" xr3:uid="{EF7AE6A2-067C-4C51-BE30-FD3C17A0EDEE}" name="Masa Kerja" dataDxfId="267"/>
    <tableColumn id="2" xr3:uid="{93D27665-3DBE-4AEB-815E-3E28E11C0970}" name="Gaji" dataDxfId="266"/>
    <tableColumn id="3" xr3:uid="{2EF18B5E-4E57-47CF-8ABD-0A07F937BB5F}" name="Jml_Pangkat" dataDxfId="265"/>
    <tableColumn id="4" xr3:uid="{2204414F-ED74-4DB6-8CAA-81490F421D3A}" name="Jml_Penghargaan" dataDxfId="264"/>
    <tableColumn id="5" xr3:uid="{60AEE991-DA04-406C-8963-C265E2070E25}" name="Orientasi" dataDxfId="263"/>
    <tableColumn id="6" xr3:uid="{2BF68C8A-7A42-4CE0-BC44-75E85E9A29F3}" name="Integritas" dataDxfId="262"/>
    <tableColumn id="7" xr3:uid="{1F95297F-F8BC-462F-A77C-7F8972403316}" name="Disiplin" dataDxfId="261"/>
    <tableColumn id="8" xr3:uid="{0557AF31-4F32-4448-A113-C51512B1D43B}" name="Kerjasama" dataDxfId="260"/>
    <tableColumn id="9" xr3:uid="{EBCC84CB-7029-436C-9076-3271AF931B34}" name="Kawin" dataDxfId="259"/>
    <tableColumn id="10" xr3:uid="{27B9D8CA-349B-46BE-8873-C82EF752066B}" name="Kinerja" dataDxfId="258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2B6131C-2C6F-4FEB-93A6-5E60A39A7267}" name="Table2634" displayName="Table2634" ref="O132:Y138" totalsRowShown="0" headerRowDxfId="21" dataDxfId="19" headerRowBorderDxfId="20">
  <autoFilter ref="O132:Y138" xr:uid="{93BA8381-2E49-4744-919F-7B020ECDF2DF}"/>
  <tableColumns count="11">
    <tableColumn id="1" xr3:uid="{61B34E8D-7359-4B12-AAE5-0AFB0CE86DE8}" name="K" dataDxfId="18" dataCellStyle="40% - Accent6"/>
    <tableColumn id="2" xr3:uid="{D0D61E0D-B114-4203-92D6-8E6BA371C398}" name="Masa Kerja" dataDxfId="17"/>
    <tableColumn id="3" xr3:uid="{51D6BFFD-5D5D-49FE-8EB9-BAE2115E2BAA}" name="Gaji" dataDxfId="16"/>
    <tableColumn id="4" xr3:uid="{D06AF057-0C62-4057-91CE-2DC8F63F7D10}" name="Jml_Pangkat" dataDxfId="15"/>
    <tableColumn id="5" xr3:uid="{1D781BCB-615C-4EDB-9194-86A4082C36E8}" name="Jml_Penghargaan" dataDxfId="14"/>
    <tableColumn id="6" xr3:uid="{2F8CF9DB-AD05-47DF-811E-3561467599DB}" name="Orientasi" dataDxfId="13"/>
    <tableColumn id="7" xr3:uid="{31BFACB7-6CAA-4D91-B80F-14C7BF7D88B8}" name="Integritas" dataDxfId="12"/>
    <tableColumn id="8" xr3:uid="{093C5EA1-9155-4A40-A871-7A5D3C4922E7}" name="Disiplin" dataDxfId="11"/>
    <tableColumn id="9" xr3:uid="{45E58266-62D0-49EE-8678-37A1350757BD}" name="Kerjasama" dataDxfId="10"/>
    <tableColumn id="10" xr3:uid="{C2134DE2-898F-47BB-B49D-0229C90D4F62}" name="Kawin" dataDxfId="9"/>
    <tableColumn id="11" xr3:uid="{7F8B0208-F49A-499A-8943-5BD31B25130D}" name="Kinerja" dataDxfId="8" dataCellStyle="40% - Accent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DFA2DA-7DEA-4774-AA7A-0725F0EF3908}" name="Table3" displayName="Table3" ref="B22:L34" totalsRowShown="0" headerRowDxfId="257" dataDxfId="255" headerRowBorderDxfId="256">
  <autoFilter ref="B22:L34" xr:uid="{72DA6CEB-132F-4149-9421-B68B054D45FF}"/>
  <tableColumns count="11">
    <tableColumn id="11" xr3:uid="{B3C17F78-63BA-4F5F-A09B-09AC09875DF7}" name="No" dataDxfId="254"/>
    <tableColumn id="1" xr3:uid="{1BED65BB-EB2F-4EF9-BF79-2E101B121240}" name="Masa Kerja" dataDxfId="253">
      <calculatedColumnFormula>(C7-O$13)/(O$14-O$13)</calculatedColumnFormula>
    </tableColumn>
    <tableColumn id="2" xr3:uid="{D6BD2F66-8ABC-4A2C-AF54-8E35F6DB8159}" name="Gaji" dataDxfId="252">
      <calculatedColumnFormula>(D7-P$13)/(P$14-P$13)</calculatedColumnFormula>
    </tableColumn>
    <tableColumn id="3" xr3:uid="{F6E4098E-45EE-486D-99CB-9B2AFDC7DF38}" name="Jml_Pangkat" dataDxfId="251">
      <calculatedColumnFormula>(E7-Q$13)/(Q$14-Q$13)</calculatedColumnFormula>
    </tableColumn>
    <tableColumn id="4" xr3:uid="{7730EAF1-8D6B-476C-96A0-BC038F340932}" name="Jml_Penghargaan" dataDxfId="250">
      <calculatedColumnFormula>(F7-R$13)/(R$14-R$13)</calculatedColumnFormula>
    </tableColumn>
    <tableColumn id="5" xr3:uid="{4B3A883F-9960-49FE-82EE-71B84F3A40F9}" name="Orientasi" dataDxfId="249">
      <calculatedColumnFormula>(G7-S$13)/(S$14-S$13)</calculatedColumnFormula>
    </tableColumn>
    <tableColumn id="6" xr3:uid="{152D5073-A0AD-46F9-BA9B-826D96D1FDC8}" name="Integritas" dataDxfId="248">
      <calculatedColumnFormula>(H7-T$13)/(T$14-T$13)</calculatedColumnFormula>
    </tableColumn>
    <tableColumn id="7" xr3:uid="{FC7C1CA3-D9C1-4B8A-B523-87A4CB0291F0}" name="Disiplin" dataDxfId="247">
      <calculatedColumnFormula>(I7-U$13)/(U$14-U$13)</calculatedColumnFormula>
    </tableColumn>
    <tableColumn id="8" xr3:uid="{0E6B404B-DFC0-4F0D-BDDE-6E95DB1A37F9}" name="Kerjasama" dataDxfId="246">
      <calculatedColumnFormula>(J7-V$13)/(V$14-V$13)</calculatedColumnFormula>
    </tableColumn>
    <tableColumn id="9" xr3:uid="{679DE45C-D8A4-4D93-888C-37EB114DE77D}" name="Kawin" dataDxfId="245">
      <calculatedColumnFormula>(K7-W$13)/(W$14-W$13)</calculatedColumnFormula>
    </tableColumn>
    <tableColumn id="10" xr3:uid="{2D15C024-D062-4785-9C15-5E46328AA058}" name="Kinerja" dataDxfId="244">
      <calculatedColumnFormula>L7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4A26F-816B-40CF-820D-4BFEB336C6DC}" name="Table4" displayName="Table4" ref="N22:X26" totalsRowShown="0" headerRowDxfId="243" dataDxfId="241" headerRowBorderDxfId="242">
  <autoFilter ref="N22:X26" xr:uid="{83DB56E4-9612-4F71-B4E1-3385B52FE8B0}"/>
  <tableColumns count="11">
    <tableColumn id="11" xr3:uid="{5ED9473E-85A0-455F-9C27-B8869EFD4D20}" name="No" dataDxfId="240"/>
    <tableColumn id="1" xr3:uid="{F8B8BEBE-70D3-4878-AAD3-2D102F13B369}" name="Masa Kerja" dataDxfId="239">
      <calculatedColumnFormula>(O7-O$13)/(O$14-O$13)</calculatedColumnFormula>
    </tableColumn>
    <tableColumn id="2" xr3:uid="{97AEA6C4-FCC4-4D06-8F80-B97560B33CCA}" name="Gaji" dataDxfId="238">
      <calculatedColumnFormula>(P7-P$13)/(P$14-P$13)</calculatedColumnFormula>
    </tableColumn>
    <tableColumn id="3" xr3:uid="{BF22D82E-242B-4802-993B-197EA8B45BBD}" name="Jml_Pangkat" dataDxfId="237">
      <calculatedColumnFormula>(Q7-Q$13)/(Q$14-Q$13)</calculatedColumnFormula>
    </tableColumn>
    <tableColumn id="4" xr3:uid="{FA075948-20A0-43B1-A7A9-57D532583159}" name="Jml_Penghargaan" dataDxfId="236">
      <calculatedColumnFormula>(R7-R$13)/(R$14-R$13)</calculatedColumnFormula>
    </tableColumn>
    <tableColumn id="5" xr3:uid="{7DBD0692-3536-4F0D-B22D-063009C3F279}" name="Orientasi" dataDxfId="235">
      <calculatedColumnFormula>(S7-S$13)/(S$14-S$13)</calculatedColumnFormula>
    </tableColumn>
    <tableColumn id="6" xr3:uid="{8A998B92-8CBB-47DF-A5B4-6445F9183DBB}" name="Integritas" dataDxfId="234">
      <calculatedColumnFormula>(T7-T$13)/(T$14-T$13)</calculatedColumnFormula>
    </tableColumn>
    <tableColumn id="7" xr3:uid="{DF668480-0BB2-4EDD-9C26-651455D22F14}" name="Disiplin" dataDxfId="233">
      <calculatedColumnFormula>(U7-U$13)/(U$14-U$13)</calculatedColumnFormula>
    </tableColumn>
    <tableColumn id="8" xr3:uid="{BC5A8139-E3FD-427D-9882-E3900B5D5D3B}" name="Kerjasama" dataDxfId="232">
      <calculatedColumnFormula>(V7-V$13)/(V$14-V$13)</calculatedColumnFormula>
    </tableColumn>
    <tableColumn id="9" xr3:uid="{E80963FB-923E-4EF3-B079-8A140BDE5274}" name="Kawin" dataDxfId="231">
      <calculatedColumnFormula>(W7-W$13)/(W$14-W$13)</calculatedColumnFormula>
    </tableColumn>
    <tableColumn id="10" xr3:uid="{D6ACA898-D4A0-4773-81B3-A19E1012E0AF}" name="Kinerja" dataDxfId="230">
      <calculatedColumnFormula>X7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A0A7C3-DFCE-44EE-8D62-38A5A6B2FF62}" name="Table37" displayName="Table37" ref="B41:M53" totalsRowShown="0" headerRowDxfId="229" dataDxfId="227" headerRowBorderDxfId="228">
  <autoFilter ref="B41:M53" xr:uid="{1C404C64-0210-4532-97FF-8C8A2AAAC072}"/>
  <tableColumns count="12">
    <tableColumn id="11" xr3:uid="{1E1C2D41-295A-4849-9B11-AE01A1853459}" name="No" dataDxfId="226"/>
    <tableColumn id="1" xr3:uid="{B6FD9519-082F-4C2C-B124-CCC771B7FE2C}" name="Masa Kerja" dataDxfId="225">
      <calculatedColumnFormula>C23</calculatedColumnFormula>
    </tableColumn>
    <tableColumn id="2" xr3:uid="{B3E4E66B-83FD-4A71-BBA7-BB6272597488}" name="Gaji" dataDxfId="224">
      <calculatedColumnFormula>D23</calculatedColumnFormula>
    </tableColumn>
    <tableColumn id="3" xr3:uid="{BCD98BD9-DC09-43E7-B8FD-A2458B147E1A}" name="Jml_Pangkat" dataDxfId="223">
      <calculatedColumnFormula>E23</calculatedColumnFormula>
    </tableColumn>
    <tableColumn id="4" xr3:uid="{D44C8CAD-F01D-40A0-8ED1-8F33A7E269A5}" name="Jml_Penghargaan" dataDxfId="222">
      <calculatedColumnFormula>F23</calculatedColumnFormula>
    </tableColumn>
    <tableColumn id="5" xr3:uid="{E026F7F7-2B0D-4735-A89B-25CED3F46529}" name="Orientasi" dataDxfId="221">
      <calculatedColumnFormula>G23</calculatedColumnFormula>
    </tableColumn>
    <tableColumn id="6" xr3:uid="{2AE03E1B-732A-4AB8-ABDF-4282EBCCA7C7}" name="Integritas" dataDxfId="220">
      <calculatedColumnFormula>H23</calculatedColumnFormula>
    </tableColumn>
    <tableColumn id="7" xr3:uid="{0E365339-698A-4C77-8485-61A901AB3A5A}" name="Disiplin" dataDxfId="219">
      <calculatedColumnFormula>I23</calculatedColumnFormula>
    </tableColumn>
    <tableColumn id="8" xr3:uid="{0E9D2300-D4F1-4327-AE0B-1BD463EF0BD5}" name="Kerjasama" dataDxfId="218">
      <calculatedColumnFormula>J23</calculatedColumnFormula>
    </tableColumn>
    <tableColumn id="9" xr3:uid="{BC3D0C9F-FC4E-4BE7-AFBA-BFD5378F5152}" name="Kawin" dataDxfId="217">
      <calculatedColumnFormula>K23</calculatedColumnFormula>
    </tableColumn>
    <tableColumn id="10" xr3:uid="{BBAEBD19-58E7-4402-9DC8-88D456A18EDE}" name="Kinerja" dataDxfId="216">
      <calculatedColumnFormula>L23</calculatedColumnFormula>
    </tableColumn>
    <tableColumn id="12" xr3:uid="{19C5A26F-7D00-4F16-87DD-8BDF385605B2}" name="Distance" dataDxfId="7" dataCellStyle="Input">
      <calculatedColumnFormula>SQRT(SUMXMY2(Table37[[#This Row],[Masa Kerja]:[Kawin]],$O$23:$W$23))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A13FBE-03DA-49A9-BBE9-1F7E3BA67505}" name="Table379" displayName="Table379" ref="O41:Z53" totalsRowShown="0" headerRowDxfId="215" dataDxfId="213" headerRowBorderDxfId="214">
  <autoFilter ref="O41:Z53" xr:uid="{CB857013-F583-48F0-9975-BCC435F2A3F0}"/>
  <tableColumns count="12">
    <tableColumn id="11" xr3:uid="{0B4D9EB3-E934-4120-B4C2-7547899BE2C3}" name="No" dataDxfId="212">
      <calculatedColumnFormula>B23</calculatedColumnFormula>
    </tableColumn>
    <tableColumn id="1" xr3:uid="{69805529-9BE4-40C0-A0DC-50A76AD33840}" name="Masa Kerja" dataDxfId="211">
      <calculatedColumnFormula>C23</calculatedColumnFormula>
    </tableColumn>
    <tableColumn id="2" xr3:uid="{9B5169AA-1876-4377-B1D2-4EF916B4B22D}" name="Gaji" dataDxfId="210">
      <calculatedColumnFormula>D23</calculatedColumnFormula>
    </tableColumn>
    <tableColumn id="3" xr3:uid="{4E7FB081-EFC9-4AA5-ACEE-EE7445127500}" name="Jml_Pangkat" dataDxfId="209">
      <calculatedColumnFormula>E23</calculatedColumnFormula>
    </tableColumn>
    <tableColumn id="4" xr3:uid="{AD72B724-9F24-484C-A6BC-B64F425DCC16}" name="Jml_Penghargaan" dataDxfId="208">
      <calculatedColumnFormula>F23</calculatedColumnFormula>
    </tableColumn>
    <tableColumn id="5" xr3:uid="{026DCC3D-D676-4847-82C5-ABBACC416D0A}" name="Orientasi" dataDxfId="207">
      <calculatedColumnFormula>G23</calculatedColumnFormula>
    </tableColumn>
    <tableColumn id="6" xr3:uid="{7DA6292F-53FB-4B38-BE15-CE805D8902DE}" name="Integritas" dataDxfId="206">
      <calculatedColumnFormula>H23</calculatedColumnFormula>
    </tableColumn>
    <tableColumn id="7" xr3:uid="{CC221DE9-5229-4B49-875B-B2CFC4DC5FBF}" name="Disiplin" dataDxfId="205">
      <calculatedColumnFormula>I23</calculatedColumnFormula>
    </tableColumn>
    <tableColumn id="8" xr3:uid="{B0251E75-F83E-460E-B747-A88AEC402F68}" name="Kerjasama" dataDxfId="204">
      <calculatedColumnFormula>J23</calculatedColumnFormula>
    </tableColumn>
    <tableColumn id="9" xr3:uid="{DA043430-9099-4B50-84E4-1BCB0FAEB9E6}" name="Kawin" dataDxfId="203">
      <calculatedColumnFormula>K23</calculatedColumnFormula>
    </tableColumn>
    <tableColumn id="10" xr3:uid="{DDDFB74D-624A-484D-A739-7AC1A36B24D3}" name="Kinerja" dataDxfId="202">
      <calculatedColumnFormula>L23</calculatedColumnFormula>
    </tableColumn>
    <tableColumn id="12" xr3:uid="{897F9611-E99F-4324-88A4-582A234A0472}" name="Distance" dataDxfId="5" dataCellStyle="Input">
      <calculatedColumnFormula>SQRT(SUMXMY2(Table379[[#This Row],[Masa Kerja]:[Kawin]],$O$24:$W$24))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E0484B-7ADC-43E2-975C-5A9332003113}" name="Table11" displayName="Table11" ref="B57:M66" totalsRowShown="0" headerRowDxfId="201" dataDxfId="200" tableBorderDxfId="199" dataCellStyle="40% - Accent6">
  <autoFilter ref="B57:M66" xr:uid="{29F295E9-C4E9-4C31-A83F-8B7CF5B507BC}"/>
  <tableColumns count="12">
    <tableColumn id="1" xr3:uid="{6B6163B3-320A-4883-902E-444655A3E0C7}" name="No" dataDxfId="198" dataCellStyle="40% - Accent6"/>
    <tableColumn id="2" xr3:uid="{1061534D-EC22-4C7C-8EA5-17B0D0137DC0}" name="Masa Kerja" dataDxfId="197" dataCellStyle="40% - Accent6"/>
    <tableColumn id="3" xr3:uid="{7BF3BA9F-8FAD-4415-804B-9ABF6B458877}" name="Gaji" dataDxfId="196" dataCellStyle="40% - Accent6"/>
    <tableColumn id="4" xr3:uid="{C50FF774-321F-4927-9A33-D94D5599E533}" name="Jml_Pangkat" dataDxfId="195" dataCellStyle="40% - Accent6"/>
    <tableColumn id="5" xr3:uid="{93720667-35D8-4B04-B70A-DD37EA804595}" name="Jml_Penghargaan" dataDxfId="194" dataCellStyle="40% - Accent6"/>
    <tableColumn id="6" xr3:uid="{1349DC98-0684-44F1-BAC2-77208F8CF3CA}" name="Orientasi" dataDxfId="193" dataCellStyle="40% - Accent6"/>
    <tableColumn id="7" xr3:uid="{6FA8E7E3-12C9-421A-996C-59403F387170}" name="Integritas" dataDxfId="192" dataCellStyle="40% - Accent6"/>
    <tableColumn id="8" xr3:uid="{78B05EDF-D2C6-4B72-B28F-565B7624A715}" name="Disiplin" dataDxfId="191" dataCellStyle="40% - Accent6"/>
    <tableColumn id="9" xr3:uid="{E9174884-96AB-45AC-BE4D-BE1287192550}" name="Kerjasama" dataDxfId="190" dataCellStyle="40% - Accent6"/>
    <tableColumn id="10" xr3:uid="{F9432154-CD47-46D9-AB2C-D5479FAAE56E}" name="Kawin" dataDxfId="189" dataCellStyle="40% - Accent6"/>
    <tableColumn id="11" xr3:uid="{BC485748-EBB9-4EEE-B3CD-ADE439B84C5D}" name="Kinerja" dataDxfId="188" dataCellStyle="40% - Accent6"/>
    <tableColumn id="12" xr3:uid="{76791A98-9757-4BE2-8370-88689166101E}" name="Distance" dataDxfId="6" dataCellStyle="Input">
      <calculatedColumnFormula>SQRT(SUMXMY2(Table11[[#This Row],[Masa Kerja]:[Kawin]],$O$23:$W$23))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9F71EF-C922-45A4-B8AF-3628F46C8D6A}" name="Table13" displayName="Table13" ref="O57:Z66" totalsRowShown="0" headerRowDxfId="187" dataDxfId="186" tableBorderDxfId="185" dataCellStyle="40% - Accent6">
  <autoFilter ref="O57:Z66" xr:uid="{28B208EE-D714-4F48-958B-4F2D89FBB926}"/>
  <tableColumns count="12">
    <tableColumn id="1" xr3:uid="{CA5497F3-E22E-419C-A712-8DA86B611E75}" name="No" dataDxfId="184" dataCellStyle="40% - Accent6"/>
    <tableColumn id="2" xr3:uid="{0CAA4E65-AC91-4654-8820-8B4E123F6BBF}" name="Masa Kerja" dataDxfId="183" dataCellStyle="40% - Accent6"/>
    <tableColumn id="3" xr3:uid="{B86403D1-AFE4-41CF-8DC7-805145096F16}" name="Gaji" dataDxfId="182" dataCellStyle="40% - Accent6"/>
    <tableColumn id="4" xr3:uid="{819DF1B5-E136-42AD-96DE-114A183C90C1}" name="Jml_Pangkat" dataDxfId="181" dataCellStyle="40% - Accent6"/>
    <tableColumn id="5" xr3:uid="{CE20EA42-E1A6-4A71-86E4-773DA13BE00E}" name="Jml_Penghargaan" dataDxfId="180" dataCellStyle="40% - Accent6"/>
    <tableColumn id="6" xr3:uid="{6D9AB592-36D4-4E58-BC8E-F67D53278565}" name="Orientasi" dataDxfId="179" dataCellStyle="40% - Accent6"/>
    <tableColumn id="7" xr3:uid="{1680F5B2-1E20-4903-9834-212F03DD8739}" name="Integritas" dataDxfId="178" dataCellStyle="40% - Accent6"/>
    <tableColumn id="8" xr3:uid="{3E6934E6-7FC5-4C3D-8091-80F1E076AA17}" name="Disiplin" dataDxfId="177" dataCellStyle="40% - Accent6"/>
    <tableColumn id="9" xr3:uid="{B325FB04-0BEC-482C-AA90-48D745C5AD85}" name="Kerjasama" dataDxfId="176" dataCellStyle="40% - Accent6"/>
    <tableColumn id="10" xr3:uid="{50BCA19B-0E42-4285-A185-D17C16CE0D75}" name="Kawin" dataDxfId="175" dataCellStyle="40% - Accent6"/>
    <tableColumn id="11" xr3:uid="{925092E0-E784-4660-AC02-8329D61ECF03}" name="Kinerja" dataDxfId="174" dataCellStyle="40% - Accent6"/>
    <tableColumn id="12" xr3:uid="{D5597AC0-FAF8-4C1C-A729-EE6C28DBE84E}" name="Distance" dataDxfId="4" dataCellStyle="Input">
      <calculatedColumnFormula>SQRT(SUMXMY2(Table13[[#This Row],[Masa Kerja]:[Kawin]],$O$24:$W$24))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1333715-D524-4872-AC06-4C2A9E5B184D}" name="Table3715" displayName="Table3715" ref="B72:M84" totalsRowShown="0" headerRowDxfId="173" dataDxfId="171" headerRowBorderDxfId="172">
  <autoFilter ref="B72:M84" xr:uid="{4744ABB0-D3C9-4FDA-BDAE-905CF9A454AE}"/>
  <tableColumns count="12">
    <tableColumn id="11" xr3:uid="{1B886A2C-0248-4145-BE55-40FC648BD9DC}" name="No" dataDxfId="170">
      <calculatedColumnFormula>B42</calculatedColumnFormula>
    </tableColumn>
    <tableColumn id="1" xr3:uid="{BB65621F-8FFC-4364-8EEB-24B02F60E7D1}" name="Masa Kerja" dataDxfId="169">
      <calculatedColumnFormula>C42</calculatedColumnFormula>
    </tableColumn>
    <tableColumn id="2" xr3:uid="{65B77345-0054-45BA-9A58-817C05D4565D}" name="Gaji" dataDxfId="168">
      <calculatedColumnFormula>D42</calculatedColumnFormula>
    </tableColumn>
    <tableColumn id="3" xr3:uid="{A15255C9-47EC-4ED0-A651-6551A3E3F6AC}" name="Jml_Pangkat" dataDxfId="167">
      <calculatedColumnFormula>E42</calculatedColumnFormula>
    </tableColumn>
    <tableColumn id="4" xr3:uid="{3B2922F3-F009-49C8-B461-F959162AD340}" name="Jml_Penghargaan" dataDxfId="166">
      <calculatedColumnFormula>F42</calculatedColumnFormula>
    </tableColumn>
    <tableColumn id="5" xr3:uid="{4F76F688-00C6-440F-BF22-CEC2A37B1875}" name="Orientasi" dataDxfId="165">
      <calculatedColumnFormula>G42</calculatedColumnFormula>
    </tableColumn>
    <tableColumn id="6" xr3:uid="{A58ED9E9-B876-4BBB-A563-8539948801BF}" name="Integritas" dataDxfId="164">
      <calculatedColumnFormula>H42</calculatedColumnFormula>
    </tableColumn>
    <tableColumn id="7" xr3:uid="{2A4B73A2-FA46-44A5-B432-110D73D5A16F}" name="Disiplin" dataDxfId="163">
      <calculatedColumnFormula>I42</calculatedColumnFormula>
    </tableColumn>
    <tableColumn id="8" xr3:uid="{7AD634FB-46DD-4EBC-8CD9-A09FF2B5CC53}" name="Kerjasama" dataDxfId="162">
      <calculatedColumnFormula>J42</calculatedColumnFormula>
    </tableColumn>
    <tableColumn id="9" xr3:uid="{D6A80B6C-B4CA-4A2D-B808-1918B487AFA5}" name="Kawin" dataDxfId="161">
      <calculatedColumnFormula>K42</calculatedColumnFormula>
    </tableColumn>
    <tableColumn id="10" xr3:uid="{FB6314A1-5B58-459A-A5FD-F26B58763769}" name="Kinerja" dataDxfId="160">
      <calculatedColumnFormula>L42</calculatedColumnFormula>
    </tableColumn>
    <tableColumn id="12" xr3:uid="{48096710-4813-4DD1-BFCE-0BEBCF68B62B}" name="Distance" dataDxfId="3" dataCellStyle="Input">
      <calculatedColumnFormula>SQRT(SUMXMY2(Table3715[[#This Row],[Masa Kerja]:[Kawin]],$O$25:$W$25))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57"/>
  <sheetViews>
    <sheetView tabSelected="1" topLeftCell="A131" zoomScale="70" zoomScaleNormal="70" workbookViewId="0">
      <selection activeCell="A104" sqref="A104"/>
    </sheetView>
  </sheetViews>
  <sheetFormatPr defaultRowHeight="14.4" x14ac:dyDescent="0.3"/>
  <cols>
    <col min="1" max="1" width="8" customWidth="1"/>
    <col min="2" max="2" width="6.44140625" customWidth="1"/>
    <col min="3" max="3" width="16.33203125" customWidth="1"/>
    <col min="4" max="4" width="12.88671875" customWidth="1"/>
    <col min="5" max="5" width="14.109375" customWidth="1"/>
    <col min="6" max="6" width="18.5546875" customWidth="1"/>
    <col min="7" max="7" width="11" customWidth="1"/>
    <col min="8" max="8" width="11.33203125" customWidth="1"/>
    <col min="9" max="9" width="11.6640625" customWidth="1"/>
    <col min="10" max="10" width="12" customWidth="1"/>
    <col min="11" max="11" width="8.33203125" customWidth="1"/>
    <col min="12" max="12" width="9.109375" customWidth="1"/>
    <col min="13" max="13" width="10.44140625" customWidth="1"/>
    <col min="14" max="14" width="6.5546875" customWidth="1"/>
    <col min="15" max="15" width="17.6640625" customWidth="1"/>
    <col min="16" max="16" width="14" customWidth="1"/>
    <col min="17" max="17" width="10.33203125" customWidth="1"/>
    <col min="18" max="18" width="14.109375" customWidth="1"/>
    <col min="19" max="19" width="18.5546875" customWidth="1"/>
    <col min="20" max="20" width="11.6640625" customWidth="1"/>
    <col min="21" max="21" width="11.33203125" customWidth="1"/>
    <col min="22" max="22" width="9.44140625" customWidth="1"/>
    <col min="23" max="23" width="12" customWidth="1"/>
    <col min="25" max="25" width="9.109375" customWidth="1"/>
    <col min="26" max="26" width="10.33203125" customWidth="1"/>
  </cols>
  <sheetData>
    <row r="3" spans="2:24" ht="15" thickBot="1" x14ac:dyDescent="0.35"/>
    <row r="4" spans="2:24" ht="26.4" thickBot="1" x14ac:dyDescent="0.55000000000000004">
      <c r="B4" s="72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</row>
    <row r="6" spans="2:24" ht="21" x14ac:dyDescent="0.4">
      <c r="B6" s="1" t="s">
        <v>14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3"/>
      <c r="N6" s="1" t="s">
        <v>14</v>
      </c>
      <c r="O6" s="1" t="s">
        <v>0</v>
      </c>
      <c r="P6" s="1" t="s">
        <v>1</v>
      </c>
      <c r="Q6" s="1" t="s">
        <v>2</v>
      </c>
      <c r="R6" s="1" t="s">
        <v>3</v>
      </c>
      <c r="S6" s="1" t="s">
        <v>4</v>
      </c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</row>
    <row r="7" spans="2:24" ht="21" x14ac:dyDescent="0.4">
      <c r="B7" s="1">
        <v>1</v>
      </c>
      <c r="C7" s="1">
        <v>8</v>
      </c>
      <c r="D7" s="1">
        <v>998600</v>
      </c>
      <c r="E7" s="1">
        <v>4</v>
      </c>
      <c r="F7" s="1">
        <v>0</v>
      </c>
      <c r="G7" s="1">
        <v>76</v>
      </c>
      <c r="H7" s="1">
        <v>76</v>
      </c>
      <c r="I7" s="1">
        <v>72</v>
      </c>
      <c r="J7" s="1">
        <v>78</v>
      </c>
      <c r="K7" s="1">
        <v>3</v>
      </c>
      <c r="L7" s="1">
        <v>1</v>
      </c>
      <c r="M7" s="3"/>
      <c r="N7" s="1">
        <v>1</v>
      </c>
      <c r="O7" s="1">
        <v>15</v>
      </c>
      <c r="P7" s="1">
        <v>1974202</v>
      </c>
      <c r="Q7" s="1">
        <v>4</v>
      </c>
      <c r="R7" s="1">
        <v>0</v>
      </c>
      <c r="S7" s="1">
        <v>74</v>
      </c>
      <c r="T7" s="1">
        <v>75</v>
      </c>
      <c r="U7" s="1">
        <v>74</v>
      </c>
      <c r="V7" s="1">
        <v>76</v>
      </c>
      <c r="W7" s="1">
        <v>1</v>
      </c>
      <c r="X7" s="1">
        <v>1</v>
      </c>
    </row>
    <row r="8" spans="2:24" ht="21" x14ac:dyDescent="0.4">
      <c r="B8" s="1">
        <f>1+B7</f>
        <v>2</v>
      </c>
      <c r="C8" s="1">
        <v>15</v>
      </c>
      <c r="D8" s="1">
        <v>1974202</v>
      </c>
      <c r="E8" s="1">
        <v>4</v>
      </c>
      <c r="F8" s="1">
        <v>0</v>
      </c>
      <c r="G8" s="1">
        <v>72</v>
      </c>
      <c r="H8" s="1">
        <v>79</v>
      </c>
      <c r="I8" s="1">
        <v>79</v>
      </c>
      <c r="J8" s="1">
        <v>72</v>
      </c>
      <c r="K8" s="1">
        <v>1</v>
      </c>
      <c r="L8" s="1">
        <v>1</v>
      </c>
      <c r="M8" s="3"/>
      <c r="N8" s="1">
        <f t="shared" ref="N8:N10" si="0">1+N7</f>
        <v>2</v>
      </c>
      <c r="O8" s="1">
        <v>18</v>
      </c>
      <c r="P8" s="1">
        <v>2918647</v>
      </c>
      <c r="Q8" s="1">
        <v>2</v>
      </c>
      <c r="R8" s="1">
        <v>0</v>
      </c>
      <c r="S8" s="1">
        <v>88</v>
      </c>
      <c r="T8" s="1">
        <v>89</v>
      </c>
      <c r="U8" s="1">
        <v>87</v>
      </c>
      <c r="V8" s="1">
        <v>78</v>
      </c>
      <c r="W8" s="1">
        <v>1</v>
      </c>
      <c r="X8" s="1">
        <v>2</v>
      </c>
    </row>
    <row r="9" spans="2:24" ht="21" x14ac:dyDescent="0.4">
      <c r="B9" s="1">
        <f t="shared" ref="B9:B18" si="1">1+B8</f>
        <v>3</v>
      </c>
      <c r="C9" s="1">
        <v>14</v>
      </c>
      <c r="D9" s="1">
        <v>1841400</v>
      </c>
      <c r="E9" s="1">
        <v>5</v>
      </c>
      <c r="F9" s="1">
        <v>0</v>
      </c>
      <c r="G9" s="1">
        <v>73</v>
      </c>
      <c r="H9" s="1">
        <v>73</v>
      </c>
      <c r="I9" s="1">
        <v>79</v>
      </c>
      <c r="J9" s="1">
        <v>78</v>
      </c>
      <c r="K9" s="1">
        <v>1</v>
      </c>
      <c r="L9" s="1">
        <v>1</v>
      </c>
      <c r="M9" s="3"/>
      <c r="N9" s="1">
        <f t="shared" si="0"/>
        <v>3</v>
      </c>
      <c r="O9" s="1">
        <v>27</v>
      </c>
      <c r="P9" s="1">
        <v>1642600</v>
      </c>
      <c r="Q9" s="1">
        <v>9</v>
      </c>
      <c r="R9" s="1">
        <v>1</v>
      </c>
      <c r="S9" s="1">
        <v>79</v>
      </c>
      <c r="T9" s="1">
        <v>79</v>
      </c>
      <c r="U9" s="1">
        <v>89</v>
      </c>
      <c r="V9" s="1">
        <v>75</v>
      </c>
      <c r="W9" s="1">
        <v>1</v>
      </c>
      <c r="X9" s="1">
        <v>2</v>
      </c>
    </row>
    <row r="10" spans="2:24" ht="21" x14ac:dyDescent="0.4">
      <c r="B10" s="1">
        <f t="shared" si="1"/>
        <v>4</v>
      </c>
      <c r="C10" s="1">
        <v>13</v>
      </c>
      <c r="D10" s="1">
        <v>1455200</v>
      </c>
      <c r="E10" s="1">
        <v>5</v>
      </c>
      <c r="F10" s="1">
        <v>0</v>
      </c>
      <c r="G10" s="1">
        <v>82</v>
      </c>
      <c r="H10" s="1">
        <v>72</v>
      </c>
      <c r="I10" s="1">
        <v>80</v>
      </c>
      <c r="J10" s="1">
        <v>82</v>
      </c>
      <c r="K10" s="1">
        <v>1</v>
      </c>
      <c r="L10" s="1">
        <v>1</v>
      </c>
      <c r="M10" s="3"/>
      <c r="N10" s="1">
        <f t="shared" si="0"/>
        <v>4</v>
      </c>
      <c r="O10" s="1">
        <v>11</v>
      </c>
      <c r="P10" s="1">
        <v>1823814</v>
      </c>
      <c r="Q10" s="1">
        <v>2</v>
      </c>
      <c r="R10" s="1">
        <v>3</v>
      </c>
      <c r="S10" s="1">
        <v>95</v>
      </c>
      <c r="T10" s="1">
        <v>88</v>
      </c>
      <c r="U10" s="1">
        <v>93</v>
      </c>
      <c r="V10" s="1">
        <v>96</v>
      </c>
      <c r="W10" s="1">
        <v>1</v>
      </c>
      <c r="X10" s="1">
        <v>3</v>
      </c>
    </row>
    <row r="11" spans="2:24" ht="21" x14ac:dyDescent="0.4">
      <c r="B11" s="1">
        <f t="shared" ref="B11:B14" si="2">1+B10</f>
        <v>5</v>
      </c>
      <c r="C11" s="1">
        <v>18</v>
      </c>
      <c r="D11" s="1">
        <v>2918647</v>
      </c>
      <c r="E11" s="1">
        <v>2</v>
      </c>
      <c r="F11" s="1">
        <v>0</v>
      </c>
      <c r="G11" s="1">
        <v>87</v>
      </c>
      <c r="H11" s="1">
        <v>85</v>
      </c>
      <c r="I11" s="1">
        <v>76</v>
      </c>
      <c r="J11" s="1">
        <v>78</v>
      </c>
      <c r="K11" s="1">
        <v>1</v>
      </c>
      <c r="L11" s="1">
        <v>2</v>
      </c>
      <c r="M11" s="3"/>
      <c r="N11" s="1"/>
      <c r="O11" s="1"/>
      <c r="P11" s="1"/>
      <c r="Q11" s="1"/>
      <c r="R11" s="1"/>
      <c r="S11" s="1"/>
      <c r="T11" s="1"/>
      <c r="U11" s="1"/>
      <c r="V11" s="1"/>
      <c r="W11" s="3"/>
      <c r="X11" s="3"/>
    </row>
    <row r="12" spans="2:24" ht="21" x14ac:dyDescent="0.4">
      <c r="B12" s="1">
        <f t="shared" si="2"/>
        <v>6</v>
      </c>
      <c r="C12" s="1">
        <v>10</v>
      </c>
      <c r="D12" s="1">
        <v>3116500</v>
      </c>
      <c r="E12" s="1">
        <v>4</v>
      </c>
      <c r="F12" s="1">
        <v>1</v>
      </c>
      <c r="G12" s="1">
        <v>83</v>
      </c>
      <c r="H12" s="1">
        <v>82</v>
      </c>
      <c r="I12" s="1">
        <v>87</v>
      </c>
      <c r="J12" s="1">
        <v>84</v>
      </c>
      <c r="K12" s="1">
        <v>1</v>
      </c>
      <c r="L12" s="1">
        <v>2</v>
      </c>
      <c r="M12" s="3"/>
      <c r="N12" s="1"/>
      <c r="O12" s="66" t="s">
        <v>0</v>
      </c>
      <c r="P12" s="66" t="s">
        <v>1</v>
      </c>
      <c r="Q12" s="66" t="s">
        <v>2</v>
      </c>
      <c r="R12" s="66" t="s">
        <v>3</v>
      </c>
      <c r="S12" s="66" t="s">
        <v>4</v>
      </c>
      <c r="T12" s="66" t="s">
        <v>5</v>
      </c>
      <c r="U12" s="66" t="s">
        <v>6</v>
      </c>
      <c r="V12" s="66" t="s">
        <v>7</v>
      </c>
      <c r="W12" s="66" t="s">
        <v>8</v>
      </c>
      <c r="X12" s="3"/>
    </row>
    <row r="13" spans="2:24" ht="21" x14ac:dyDescent="0.4">
      <c r="B13" s="1">
        <f t="shared" si="2"/>
        <v>7</v>
      </c>
      <c r="C13" s="1">
        <v>21</v>
      </c>
      <c r="D13" s="1">
        <v>2178100</v>
      </c>
      <c r="E13" s="1">
        <v>10</v>
      </c>
      <c r="F13" s="1">
        <v>1</v>
      </c>
      <c r="G13" s="1">
        <v>89</v>
      </c>
      <c r="H13" s="1">
        <v>80</v>
      </c>
      <c r="I13" s="1">
        <v>82</v>
      </c>
      <c r="J13" s="1">
        <v>81</v>
      </c>
      <c r="K13" s="1">
        <v>1</v>
      </c>
      <c r="L13" s="1">
        <v>2</v>
      </c>
      <c r="M13" s="3"/>
      <c r="N13" s="67" t="s">
        <v>11</v>
      </c>
      <c r="O13" s="68">
        <f t="shared" ref="O13:W13" si="3">MIN(C7:C18,O7:O10)</f>
        <v>8</v>
      </c>
      <c r="P13" s="68">
        <f t="shared" si="3"/>
        <v>998600</v>
      </c>
      <c r="Q13" s="68">
        <f t="shared" si="3"/>
        <v>2</v>
      </c>
      <c r="R13" s="68">
        <f t="shared" si="3"/>
        <v>0</v>
      </c>
      <c r="S13" s="68">
        <f t="shared" si="3"/>
        <v>72</v>
      </c>
      <c r="T13" s="68">
        <f t="shared" si="3"/>
        <v>72</v>
      </c>
      <c r="U13" s="68">
        <f t="shared" si="3"/>
        <v>72</v>
      </c>
      <c r="V13" s="68">
        <f t="shared" si="3"/>
        <v>72</v>
      </c>
      <c r="W13" s="68">
        <f t="shared" si="3"/>
        <v>1</v>
      </c>
      <c r="X13" s="3"/>
    </row>
    <row r="14" spans="2:24" ht="21" x14ac:dyDescent="0.4">
      <c r="B14" s="1">
        <f t="shared" si="2"/>
        <v>8</v>
      </c>
      <c r="C14" s="1">
        <v>14</v>
      </c>
      <c r="D14" s="1">
        <v>1919300</v>
      </c>
      <c r="E14" s="1">
        <v>10</v>
      </c>
      <c r="F14" s="1">
        <v>1</v>
      </c>
      <c r="G14" s="1">
        <v>84</v>
      </c>
      <c r="H14" s="1">
        <v>82</v>
      </c>
      <c r="I14" s="1">
        <v>80</v>
      </c>
      <c r="J14" s="1">
        <v>84</v>
      </c>
      <c r="K14" s="1">
        <v>1</v>
      </c>
      <c r="L14" s="1">
        <v>2</v>
      </c>
      <c r="M14" s="3"/>
      <c r="N14" s="69" t="s">
        <v>10</v>
      </c>
      <c r="O14" s="70">
        <f t="shared" ref="O14:W14" si="4">MAX(C7:C18,O7:O10)</f>
        <v>27</v>
      </c>
      <c r="P14" s="70">
        <f t="shared" si="4"/>
        <v>3116500</v>
      </c>
      <c r="Q14" s="70">
        <f t="shared" si="4"/>
        <v>10</v>
      </c>
      <c r="R14" s="70">
        <f t="shared" si="4"/>
        <v>3</v>
      </c>
      <c r="S14" s="70">
        <f t="shared" si="4"/>
        <v>96</v>
      </c>
      <c r="T14" s="70">
        <f t="shared" si="4"/>
        <v>97</v>
      </c>
      <c r="U14" s="70">
        <f t="shared" si="4"/>
        <v>96</v>
      </c>
      <c r="V14" s="70">
        <f t="shared" si="4"/>
        <v>97</v>
      </c>
      <c r="W14" s="70">
        <f t="shared" si="4"/>
        <v>3</v>
      </c>
      <c r="X14" s="3"/>
    </row>
    <row r="15" spans="2:24" ht="21" x14ac:dyDescent="0.4">
      <c r="B15" s="1">
        <f t="shared" si="1"/>
        <v>9</v>
      </c>
      <c r="C15" s="1">
        <v>9</v>
      </c>
      <c r="D15" s="1">
        <v>2623600</v>
      </c>
      <c r="E15" s="1">
        <v>2</v>
      </c>
      <c r="F15" s="1">
        <v>0</v>
      </c>
      <c r="G15" s="1">
        <v>94</v>
      </c>
      <c r="H15" s="1">
        <v>96</v>
      </c>
      <c r="I15" s="1">
        <v>90</v>
      </c>
      <c r="J15" s="1">
        <v>97</v>
      </c>
      <c r="K15" s="1">
        <v>1</v>
      </c>
      <c r="L15" s="1">
        <v>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21" x14ac:dyDescent="0.4">
      <c r="B16" s="1">
        <f t="shared" si="1"/>
        <v>10</v>
      </c>
      <c r="C16" s="1">
        <v>25</v>
      </c>
      <c r="D16" s="1">
        <v>2207600</v>
      </c>
      <c r="E16" s="1">
        <v>4</v>
      </c>
      <c r="F16" s="1">
        <v>2</v>
      </c>
      <c r="G16" s="1">
        <v>94</v>
      </c>
      <c r="H16" s="1">
        <v>97</v>
      </c>
      <c r="I16" s="1">
        <v>85</v>
      </c>
      <c r="J16" s="1">
        <v>94</v>
      </c>
      <c r="K16" s="1">
        <v>1</v>
      </c>
      <c r="L16" s="1">
        <v>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21" x14ac:dyDescent="0.4">
      <c r="B17" s="1">
        <f t="shared" si="1"/>
        <v>11</v>
      </c>
      <c r="C17" s="1">
        <v>11</v>
      </c>
      <c r="D17" s="1">
        <v>1823814</v>
      </c>
      <c r="E17" s="1">
        <v>4</v>
      </c>
      <c r="F17" s="1">
        <v>1</v>
      </c>
      <c r="G17" s="1">
        <v>87</v>
      </c>
      <c r="H17" s="1">
        <v>88</v>
      </c>
      <c r="I17" s="1">
        <v>89</v>
      </c>
      <c r="J17" s="1">
        <v>97</v>
      </c>
      <c r="K17" s="1">
        <v>1</v>
      </c>
      <c r="L17" s="1">
        <v>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21" x14ac:dyDescent="0.4">
      <c r="B18" s="1">
        <f t="shared" si="1"/>
        <v>12</v>
      </c>
      <c r="C18" s="1">
        <v>11</v>
      </c>
      <c r="D18" s="1">
        <v>1823814</v>
      </c>
      <c r="E18" s="1">
        <v>4</v>
      </c>
      <c r="F18" s="1">
        <v>1</v>
      </c>
      <c r="G18" s="1">
        <v>96</v>
      </c>
      <c r="H18" s="1">
        <v>85</v>
      </c>
      <c r="I18" s="1">
        <v>96</v>
      </c>
      <c r="J18" s="1">
        <v>91</v>
      </c>
      <c r="K18" s="1">
        <v>1</v>
      </c>
      <c r="L18" s="1">
        <v>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15" thickBot="1" x14ac:dyDescent="0.35"/>
    <row r="20" spans="2:24" ht="26.4" thickBot="1" x14ac:dyDescent="0.55000000000000004">
      <c r="B20" s="72" t="s">
        <v>12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4"/>
    </row>
    <row r="22" spans="2:24" ht="21.6" thickBot="1" x14ac:dyDescent="0.45">
      <c r="B22" s="4" t="s">
        <v>14</v>
      </c>
      <c r="C22" s="16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3"/>
      <c r="N22" s="64" t="s">
        <v>14</v>
      </c>
      <c r="O22" s="65" t="s">
        <v>0</v>
      </c>
      <c r="P22" s="64" t="s">
        <v>1</v>
      </c>
      <c r="Q22" s="64" t="s">
        <v>2</v>
      </c>
      <c r="R22" s="64" t="s">
        <v>3</v>
      </c>
      <c r="S22" s="64" t="s">
        <v>4</v>
      </c>
      <c r="T22" s="64" t="s">
        <v>5</v>
      </c>
      <c r="U22" s="64" t="s">
        <v>6</v>
      </c>
      <c r="V22" s="64" t="s">
        <v>7</v>
      </c>
      <c r="W22" s="64" t="s">
        <v>8</v>
      </c>
      <c r="X22" s="64" t="s">
        <v>9</v>
      </c>
    </row>
    <row r="23" spans="2:24" ht="21.6" thickTop="1" x14ac:dyDescent="0.4">
      <c r="B23" s="1">
        <v>1</v>
      </c>
      <c r="C23" s="3">
        <f t="shared" ref="C23:C34" si="5">(C7-O$13)/(O$14-O$13)</f>
        <v>0</v>
      </c>
      <c r="D23" s="3">
        <f t="shared" ref="D23:D34" si="6">(D7-P$13)/(P$14-P$13)</f>
        <v>0</v>
      </c>
      <c r="E23" s="3">
        <f t="shared" ref="E23:E34" si="7">(E7-Q$13)/(Q$14-Q$13)</f>
        <v>0.25</v>
      </c>
      <c r="F23" s="3">
        <f t="shared" ref="F23:F34" si="8">(F7-R$13)/(R$14-R$13)</f>
        <v>0</v>
      </c>
      <c r="G23" s="3">
        <f t="shared" ref="G23:G34" si="9">(G7-S$13)/(S$14-S$13)</f>
        <v>0.16666666666666666</v>
      </c>
      <c r="H23" s="3">
        <f t="shared" ref="H23:H34" si="10">(H7-T$13)/(T$14-T$13)</f>
        <v>0.16</v>
      </c>
      <c r="I23" s="3">
        <f t="shared" ref="I23:I34" si="11">(I7-U$13)/(U$14-U$13)</f>
        <v>0</v>
      </c>
      <c r="J23" s="3">
        <f t="shared" ref="J23:J34" si="12">(J7-V$13)/(V$14-V$13)</f>
        <v>0.24</v>
      </c>
      <c r="K23" s="3">
        <f t="shared" ref="K23:K34" si="13">(K7-W$13)/(W$14-W$13)</f>
        <v>1</v>
      </c>
      <c r="L23" s="3">
        <f t="shared" ref="L23:L34" si="14">L7</f>
        <v>1</v>
      </c>
      <c r="M23" s="3"/>
      <c r="N23" s="1">
        <v>1</v>
      </c>
      <c r="O23" s="3">
        <f t="shared" ref="O23:W23" si="15">(O7-O$13)/(O$14-O$13)</f>
        <v>0.36842105263157893</v>
      </c>
      <c r="P23" s="3">
        <f t="shared" si="15"/>
        <v>0.46064592284810424</v>
      </c>
      <c r="Q23" s="3">
        <f t="shared" si="15"/>
        <v>0.25</v>
      </c>
      <c r="R23" s="3">
        <f t="shared" si="15"/>
        <v>0</v>
      </c>
      <c r="S23" s="3">
        <f t="shared" si="15"/>
        <v>8.3333333333333329E-2</v>
      </c>
      <c r="T23" s="3">
        <f t="shared" si="15"/>
        <v>0.12</v>
      </c>
      <c r="U23" s="3">
        <f t="shared" si="15"/>
        <v>8.3333333333333329E-2</v>
      </c>
      <c r="V23" s="3">
        <f t="shared" si="15"/>
        <v>0.16</v>
      </c>
      <c r="W23" s="3">
        <f t="shared" si="15"/>
        <v>0</v>
      </c>
      <c r="X23" s="3">
        <f>X7</f>
        <v>1</v>
      </c>
    </row>
    <row r="24" spans="2:24" ht="21" x14ac:dyDescent="0.4">
      <c r="B24" s="1">
        <f>1+B23</f>
        <v>2</v>
      </c>
      <c r="C24" s="3">
        <f t="shared" si="5"/>
        <v>0.36842105263157893</v>
      </c>
      <c r="D24" s="3">
        <f t="shared" si="6"/>
        <v>0.46064592284810424</v>
      </c>
      <c r="E24" s="3">
        <f t="shared" si="7"/>
        <v>0.25</v>
      </c>
      <c r="F24" s="3">
        <f t="shared" si="8"/>
        <v>0</v>
      </c>
      <c r="G24" s="3">
        <f t="shared" si="9"/>
        <v>0</v>
      </c>
      <c r="H24" s="3">
        <f t="shared" si="10"/>
        <v>0.28000000000000003</v>
      </c>
      <c r="I24" s="3">
        <f t="shared" si="11"/>
        <v>0.29166666666666669</v>
      </c>
      <c r="J24" s="3">
        <f t="shared" si="12"/>
        <v>0</v>
      </c>
      <c r="K24" s="3">
        <f t="shared" si="13"/>
        <v>0</v>
      </c>
      <c r="L24" s="3">
        <f t="shared" si="14"/>
        <v>1</v>
      </c>
      <c r="M24" s="3"/>
      <c r="N24" s="1">
        <f>1+N23</f>
        <v>2</v>
      </c>
      <c r="O24" s="3">
        <f t="shared" ref="O24:W24" si="16">(O8-O$13)/(O$14-O$13)</f>
        <v>0.52631578947368418</v>
      </c>
      <c r="P24" s="3">
        <f t="shared" si="16"/>
        <v>0.90658057509797441</v>
      </c>
      <c r="Q24" s="3">
        <f t="shared" si="16"/>
        <v>0</v>
      </c>
      <c r="R24" s="3">
        <f t="shared" si="16"/>
        <v>0</v>
      </c>
      <c r="S24" s="3">
        <f t="shared" si="16"/>
        <v>0.66666666666666663</v>
      </c>
      <c r="T24" s="3">
        <f t="shared" si="16"/>
        <v>0.68</v>
      </c>
      <c r="U24" s="3">
        <f t="shared" si="16"/>
        <v>0.625</v>
      </c>
      <c r="V24" s="3">
        <f t="shared" si="16"/>
        <v>0.24</v>
      </c>
      <c r="W24" s="3">
        <f t="shared" si="16"/>
        <v>0</v>
      </c>
      <c r="X24" s="3">
        <f>X8</f>
        <v>2</v>
      </c>
    </row>
    <row r="25" spans="2:24" ht="21" x14ac:dyDescent="0.4">
      <c r="B25" s="1">
        <f t="shared" ref="B25:B34" si="17">1+B24</f>
        <v>3</v>
      </c>
      <c r="C25" s="3">
        <f t="shared" si="5"/>
        <v>0.31578947368421051</v>
      </c>
      <c r="D25" s="3">
        <f t="shared" si="6"/>
        <v>0.39794135700458</v>
      </c>
      <c r="E25" s="3">
        <f t="shared" si="7"/>
        <v>0.375</v>
      </c>
      <c r="F25" s="3">
        <f t="shared" si="8"/>
        <v>0</v>
      </c>
      <c r="G25" s="3">
        <f t="shared" si="9"/>
        <v>4.1666666666666664E-2</v>
      </c>
      <c r="H25" s="3">
        <f t="shared" si="10"/>
        <v>0.04</v>
      </c>
      <c r="I25" s="3">
        <f t="shared" si="11"/>
        <v>0.29166666666666669</v>
      </c>
      <c r="J25" s="3">
        <f t="shared" si="12"/>
        <v>0.24</v>
      </c>
      <c r="K25" s="3">
        <f t="shared" si="13"/>
        <v>0</v>
      </c>
      <c r="L25" s="3">
        <f t="shared" si="14"/>
        <v>1</v>
      </c>
      <c r="M25" s="3"/>
      <c r="N25" s="1">
        <f t="shared" ref="N25:N26" si="18">1+N24</f>
        <v>3</v>
      </c>
      <c r="O25" s="3">
        <f t="shared" ref="O25:W25" si="19">(O9-O$13)/(O$14-O$13)</f>
        <v>1</v>
      </c>
      <c r="P25" s="3">
        <f t="shared" si="19"/>
        <v>0.30407479106662261</v>
      </c>
      <c r="Q25" s="3">
        <f t="shared" si="19"/>
        <v>0.875</v>
      </c>
      <c r="R25" s="3">
        <f t="shared" si="19"/>
        <v>0.33333333333333331</v>
      </c>
      <c r="S25" s="3">
        <f t="shared" si="19"/>
        <v>0.29166666666666669</v>
      </c>
      <c r="T25" s="3">
        <f t="shared" si="19"/>
        <v>0.28000000000000003</v>
      </c>
      <c r="U25" s="3">
        <f t="shared" si="19"/>
        <v>0.70833333333333337</v>
      </c>
      <c r="V25" s="3">
        <f t="shared" si="19"/>
        <v>0.12</v>
      </c>
      <c r="W25" s="3">
        <f t="shared" si="19"/>
        <v>0</v>
      </c>
      <c r="X25" s="3">
        <f>X9</f>
        <v>2</v>
      </c>
    </row>
    <row r="26" spans="2:24" ht="21" x14ac:dyDescent="0.4">
      <c r="B26" s="1">
        <f t="shared" si="17"/>
        <v>4</v>
      </c>
      <c r="C26" s="3">
        <f t="shared" si="5"/>
        <v>0.26315789473684209</v>
      </c>
      <c r="D26" s="3">
        <f t="shared" si="6"/>
        <v>0.21559091552953397</v>
      </c>
      <c r="E26" s="3">
        <f t="shared" si="7"/>
        <v>0.375</v>
      </c>
      <c r="F26" s="3">
        <f t="shared" si="8"/>
        <v>0</v>
      </c>
      <c r="G26" s="3">
        <f t="shared" si="9"/>
        <v>0.41666666666666669</v>
      </c>
      <c r="H26" s="3">
        <f t="shared" si="10"/>
        <v>0</v>
      </c>
      <c r="I26" s="3">
        <f t="shared" si="11"/>
        <v>0.33333333333333331</v>
      </c>
      <c r="J26" s="3">
        <f t="shared" si="12"/>
        <v>0.4</v>
      </c>
      <c r="K26" s="3">
        <f t="shared" si="13"/>
        <v>0</v>
      </c>
      <c r="L26" s="3">
        <f t="shared" si="14"/>
        <v>1</v>
      </c>
      <c r="M26" s="3"/>
      <c r="N26" s="1">
        <f t="shared" si="18"/>
        <v>4</v>
      </c>
      <c r="O26" s="3">
        <f t="shared" ref="O26:W26" si="20">(O10-O$13)/(O$14-O$13)</f>
        <v>0.15789473684210525</v>
      </c>
      <c r="P26" s="3">
        <f t="shared" si="20"/>
        <v>0.38963784881250296</v>
      </c>
      <c r="Q26" s="3">
        <f t="shared" si="20"/>
        <v>0</v>
      </c>
      <c r="R26" s="3">
        <f t="shared" si="20"/>
        <v>1</v>
      </c>
      <c r="S26" s="3">
        <f t="shared" si="20"/>
        <v>0.95833333333333337</v>
      </c>
      <c r="T26" s="3">
        <f t="shared" si="20"/>
        <v>0.64</v>
      </c>
      <c r="U26" s="3">
        <f t="shared" si="20"/>
        <v>0.875</v>
      </c>
      <c r="V26" s="3">
        <f t="shared" si="20"/>
        <v>0.96</v>
      </c>
      <c r="W26" s="3">
        <f t="shared" si="20"/>
        <v>0</v>
      </c>
      <c r="X26" s="3">
        <f>X10</f>
        <v>3</v>
      </c>
    </row>
    <row r="27" spans="2:24" ht="21" x14ac:dyDescent="0.4">
      <c r="B27" s="1">
        <f t="shared" si="17"/>
        <v>5</v>
      </c>
      <c r="C27" s="3">
        <f t="shared" si="5"/>
        <v>0.52631578947368418</v>
      </c>
      <c r="D27" s="3">
        <f t="shared" si="6"/>
        <v>0.90658057509797441</v>
      </c>
      <c r="E27" s="3">
        <f t="shared" si="7"/>
        <v>0</v>
      </c>
      <c r="F27" s="3">
        <f t="shared" si="8"/>
        <v>0</v>
      </c>
      <c r="G27" s="3">
        <f t="shared" si="9"/>
        <v>0.625</v>
      </c>
      <c r="H27" s="3">
        <f t="shared" si="10"/>
        <v>0.52</v>
      </c>
      <c r="I27" s="3">
        <f t="shared" si="11"/>
        <v>0.16666666666666666</v>
      </c>
      <c r="J27" s="3">
        <f t="shared" si="12"/>
        <v>0.24</v>
      </c>
      <c r="K27" s="3">
        <f t="shared" si="13"/>
        <v>0</v>
      </c>
      <c r="L27" s="3">
        <f t="shared" si="14"/>
        <v>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21" x14ac:dyDescent="0.4">
      <c r="B28" s="1">
        <f t="shared" si="17"/>
        <v>6</v>
      </c>
      <c r="C28" s="3">
        <f t="shared" si="5"/>
        <v>0.10526315789473684</v>
      </c>
      <c r="D28" s="3">
        <f t="shared" si="6"/>
        <v>1</v>
      </c>
      <c r="E28" s="3">
        <f t="shared" si="7"/>
        <v>0.25</v>
      </c>
      <c r="F28" s="3">
        <f t="shared" si="8"/>
        <v>0.33333333333333331</v>
      </c>
      <c r="G28" s="3">
        <f t="shared" si="9"/>
        <v>0.45833333333333331</v>
      </c>
      <c r="H28" s="3">
        <f t="shared" si="10"/>
        <v>0.4</v>
      </c>
      <c r="I28" s="3">
        <f t="shared" si="11"/>
        <v>0.625</v>
      </c>
      <c r="J28" s="3">
        <f t="shared" si="12"/>
        <v>0.48</v>
      </c>
      <c r="K28" s="3">
        <f t="shared" si="13"/>
        <v>0</v>
      </c>
      <c r="L28" s="3">
        <f t="shared" si="14"/>
        <v>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21" x14ac:dyDescent="0.4">
      <c r="B29" s="1">
        <f t="shared" si="17"/>
        <v>7</v>
      </c>
      <c r="C29" s="3">
        <f t="shared" si="5"/>
        <v>0.68421052631578949</v>
      </c>
      <c r="D29" s="3">
        <f t="shared" si="6"/>
        <v>0.5569195901600642</v>
      </c>
      <c r="E29" s="3">
        <f t="shared" si="7"/>
        <v>1</v>
      </c>
      <c r="F29" s="3">
        <f t="shared" si="8"/>
        <v>0.33333333333333331</v>
      </c>
      <c r="G29" s="3">
        <f t="shared" si="9"/>
        <v>0.70833333333333337</v>
      </c>
      <c r="H29" s="3">
        <f t="shared" si="10"/>
        <v>0.32</v>
      </c>
      <c r="I29" s="3">
        <f t="shared" si="11"/>
        <v>0.41666666666666669</v>
      </c>
      <c r="J29" s="3">
        <f t="shared" si="12"/>
        <v>0.36</v>
      </c>
      <c r="K29" s="3">
        <f t="shared" si="13"/>
        <v>0</v>
      </c>
      <c r="L29" s="3">
        <f t="shared" si="14"/>
        <v>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21" x14ac:dyDescent="0.4">
      <c r="B30" s="1">
        <f t="shared" si="17"/>
        <v>8</v>
      </c>
      <c r="C30" s="3">
        <f t="shared" si="5"/>
        <v>0.31578947368421051</v>
      </c>
      <c r="D30" s="3">
        <f t="shared" si="6"/>
        <v>0.43472307474385002</v>
      </c>
      <c r="E30" s="3">
        <f t="shared" si="7"/>
        <v>1</v>
      </c>
      <c r="F30" s="3">
        <f t="shared" si="8"/>
        <v>0.33333333333333331</v>
      </c>
      <c r="G30" s="3">
        <f t="shared" si="9"/>
        <v>0.5</v>
      </c>
      <c r="H30" s="3">
        <f t="shared" si="10"/>
        <v>0.4</v>
      </c>
      <c r="I30" s="3">
        <f t="shared" si="11"/>
        <v>0.33333333333333331</v>
      </c>
      <c r="J30" s="3">
        <f t="shared" si="12"/>
        <v>0.48</v>
      </c>
      <c r="K30" s="3">
        <f t="shared" si="13"/>
        <v>0</v>
      </c>
      <c r="L30" s="3">
        <f t="shared" si="14"/>
        <v>2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21" x14ac:dyDescent="0.4">
      <c r="B31" s="1">
        <f t="shared" si="17"/>
        <v>9</v>
      </c>
      <c r="C31" s="3">
        <f t="shared" si="5"/>
        <v>5.2631578947368418E-2</v>
      </c>
      <c r="D31" s="3">
        <f t="shared" si="6"/>
        <v>0.7672694650361207</v>
      </c>
      <c r="E31" s="3">
        <f t="shared" si="7"/>
        <v>0</v>
      </c>
      <c r="F31" s="3">
        <f t="shared" si="8"/>
        <v>0</v>
      </c>
      <c r="G31" s="3">
        <f t="shared" si="9"/>
        <v>0.91666666666666663</v>
      </c>
      <c r="H31" s="3">
        <f t="shared" si="10"/>
        <v>0.96</v>
      </c>
      <c r="I31" s="3">
        <f t="shared" si="11"/>
        <v>0.75</v>
      </c>
      <c r="J31" s="3">
        <f t="shared" si="12"/>
        <v>1</v>
      </c>
      <c r="K31" s="3">
        <f t="shared" si="13"/>
        <v>0</v>
      </c>
      <c r="L31" s="3">
        <f t="shared" si="14"/>
        <v>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21" x14ac:dyDescent="0.4">
      <c r="B32" s="1">
        <f t="shared" si="17"/>
        <v>10</v>
      </c>
      <c r="C32" s="3">
        <f t="shared" si="5"/>
        <v>0.89473684210526316</v>
      </c>
      <c r="D32" s="3">
        <f t="shared" si="6"/>
        <v>0.57084848198687377</v>
      </c>
      <c r="E32" s="3">
        <f t="shared" si="7"/>
        <v>0.25</v>
      </c>
      <c r="F32" s="3">
        <f t="shared" si="8"/>
        <v>0.66666666666666663</v>
      </c>
      <c r="G32" s="3">
        <f t="shared" si="9"/>
        <v>0.91666666666666663</v>
      </c>
      <c r="H32" s="3">
        <f t="shared" si="10"/>
        <v>1</v>
      </c>
      <c r="I32" s="3">
        <f t="shared" si="11"/>
        <v>0.54166666666666663</v>
      </c>
      <c r="J32" s="3">
        <f t="shared" si="12"/>
        <v>0.88</v>
      </c>
      <c r="K32" s="3">
        <f t="shared" si="13"/>
        <v>0</v>
      </c>
      <c r="L32" s="3">
        <f t="shared" si="14"/>
        <v>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6" ht="21" x14ac:dyDescent="0.4">
      <c r="B33" s="1">
        <f t="shared" si="17"/>
        <v>11</v>
      </c>
      <c r="C33" s="3">
        <f t="shared" si="5"/>
        <v>0.15789473684210525</v>
      </c>
      <c r="D33" s="3">
        <f t="shared" si="6"/>
        <v>0.38963784881250296</v>
      </c>
      <c r="E33" s="3">
        <f t="shared" si="7"/>
        <v>0.25</v>
      </c>
      <c r="F33" s="3">
        <f t="shared" si="8"/>
        <v>0.33333333333333331</v>
      </c>
      <c r="G33" s="3">
        <f t="shared" si="9"/>
        <v>0.625</v>
      </c>
      <c r="H33" s="3">
        <f t="shared" si="10"/>
        <v>0.64</v>
      </c>
      <c r="I33" s="3">
        <f t="shared" si="11"/>
        <v>0.70833333333333337</v>
      </c>
      <c r="J33" s="3">
        <f t="shared" si="12"/>
        <v>1</v>
      </c>
      <c r="K33" s="3">
        <f t="shared" si="13"/>
        <v>0</v>
      </c>
      <c r="L33" s="3">
        <f t="shared" si="14"/>
        <v>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6" ht="21" x14ac:dyDescent="0.4">
      <c r="B34" s="1">
        <f t="shared" si="17"/>
        <v>12</v>
      </c>
      <c r="C34" s="3">
        <f t="shared" si="5"/>
        <v>0.15789473684210525</v>
      </c>
      <c r="D34" s="3">
        <f t="shared" si="6"/>
        <v>0.38963784881250296</v>
      </c>
      <c r="E34" s="3">
        <f t="shared" si="7"/>
        <v>0.25</v>
      </c>
      <c r="F34" s="3">
        <f t="shared" si="8"/>
        <v>0.33333333333333331</v>
      </c>
      <c r="G34" s="3">
        <f t="shared" si="9"/>
        <v>1</v>
      </c>
      <c r="H34" s="3">
        <f t="shared" si="10"/>
        <v>0.52</v>
      </c>
      <c r="I34" s="3">
        <f t="shared" si="11"/>
        <v>1</v>
      </c>
      <c r="J34" s="3">
        <f t="shared" si="12"/>
        <v>0.76</v>
      </c>
      <c r="K34" s="3">
        <f t="shared" si="13"/>
        <v>0</v>
      </c>
      <c r="L34" s="3">
        <f t="shared" si="14"/>
        <v>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6" ht="15" thickBot="1" x14ac:dyDescent="0.35"/>
    <row r="36" spans="2:26" ht="26.4" thickBot="1" x14ac:dyDescent="0.55000000000000004">
      <c r="B36" s="72" t="s">
        <v>15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4"/>
    </row>
    <row r="37" spans="2:26" ht="26.4" thickBot="1" x14ac:dyDescent="0.55000000000000004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2:26" ht="20.399999999999999" customHeight="1" thickBot="1" x14ac:dyDescent="0.55000000000000004">
      <c r="B38" s="72" t="s">
        <v>18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4"/>
      <c r="N38" s="52"/>
      <c r="O38" s="72" t="s">
        <v>19</v>
      </c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4"/>
    </row>
    <row r="39" spans="2:26" ht="25.8" x14ac:dyDescent="0.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2:26" ht="20.399999999999999" customHeight="1" x14ac:dyDescent="0.5">
      <c r="B40" s="75" t="s">
        <v>17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52"/>
      <c r="O40" s="75" t="s">
        <v>17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2:26" ht="21.6" thickBot="1" x14ac:dyDescent="0.45">
      <c r="B41" s="4" t="s">
        <v>14</v>
      </c>
      <c r="C41" s="16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29" t="s">
        <v>16</v>
      </c>
      <c r="N41" s="3"/>
      <c r="O41" s="4" t="s">
        <v>14</v>
      </c>
      <c r="P41" s="16" t="s">
        <v>0</v>
      </c>
      <c r="Q41" s="4" t="s">
        <v>1</v>
      </c>
      <c r="R41" s="4" t="s">
        <v>2</v>
      </c>
      <c r="S41" s="4" t="s">
        <v>3</v>
      </c>
      <c r="T41" s="4" t="s">
        <v>4</v>
      </c>
      <c r="U41" s="4" t="s">
        <v>5</v>
      </c>
      <c r="V41" s="4" t="s">
        <v>6</v>
      </c>
      <c r="W41" s="4" t="s">
        <v>7</v>
      </c>
      <c r="X41" s="4" t="s">
        <v>8</v>
      </c>
      <c r="Y41" s="4" t="s">
        <v>9</v>
      </c>
      <c r="Z41" s="29" t="s">
        <v>16</v>
      </c>
    </row>
    <row r="42" spans="2:26" ht="22.2" thickTop="1" thickBot="1" x14ac:dyDescent="0.45">
      <c r="B42" s="19">
        <v>1</v>
      </c>
      <c r="C42" s="43">
        <f t="shared" ref="C42:L42" si="21">C23</f>
        <v>0</v>
      </c>
      <c r="D42" s="43">
        <f t="shared" si="21"/>
        <v>0</v>
      </c>
      <c r="E42" s="43">
        <f t="shared" si="21"/>
        <v>0.25</v>
      </c>
      <c r="F42" s="43">
        <f t="shared" si="21"/>
        <v>0</v>
      </c>
      <c r="G42" s="43">
        <f t="shared" si="21"/>
        <v>0.16666666666666666</v>
      </c>
      <c r="H42" s="43">
        <f t="shared" si="21"/>
        <v>0.16</v>
      </c>
      <c r="I42" s="43">
        <f t="shared" si="21"/>
        <v>0</v>
      </c>
      <c r="J42" s="43">
        <f t="shared" si="21"/>
        <v>0.24</v>
      </c>
      <c r="K42" s="43">
        <f t="shared" si="21"/>
        <v>1</v>
      </c>
      <c r="L42" s="43">
        <f t="shared" si="21"/>
        <v>1</v>
      </c>
      <c r="M42" s="44">
        <f>SQRT(SUMXMY2(Table37[[#This Row],[Masa Kerja]:[Kawin]],$O$23:$W$23))</f>
        <v>1.1703920826576157</v>
      </c>
      <c r="N42" s="3"/>
      <c r="O42" s="19">
        <f t="shared" ref="O42:O53" si="22">B23</f>
        <v>1</v>
      </c>
      <c r="P42" s="18">
        <f t="shared" ref="P42:P53" si="23">C23</f>
        <v>0</v>
      </c>
      <c r="Q42" s="18">
        <f t="shared" ref="Q42:Q53" si="24">D23</f>
        <v>0</v>
      </c>
      <c r="R42" s="18">
        <f t="shared" ref="R42:R53" si="25">E23</f>
        <v>0.25</v>
      </c>
      <c r="S42" s="18">
        <f t="shared" ref="S42:S53" si="26">F23</f>
        <v>0</v>
      </c>
      <c r="T42" s="18">
        <f t="shared" ref="T42:T53" si="27">G23</f>
        <v>0.16666666666666666</v>
      </c>
      <c r="U42" s="18">
        <f t="shared" ref="U42:U53" si="28">H23</f>
        <v>0.16</v>
      </c>
      <c r="V42" s="18">
        <f t="shared" ref="V42:V53" si="29">I23</f>
        <v>0</v>
      </c>
      <c r="W42" s="18">
        <f t="shared" ref="W42:W53" si="30">J23</f>
        <v>0.24</v>
      </c>
      <c r="X42" s="18">
        <f t="shared" ref="X42:X53" si="31">K23</f>
        <v>1</v>
      </c>
      <c r="Y42" s="18">
        <f t="shared" ref="Y42:Y53" si="32">L23</f>
        <v>1</v>
      </c>
      <c r="Z42" s="31">
        <f>SQRT(SUMXMY2(Table379[[#This Row],[Masa Kerja]:[Kawin]],$O$24:$W$24))</f>
        <v>1.7528324647251037</v>
      </c>
    </row>
    <row r="43" spans="2:26" ht="21.6" thickBot="1" x14ac:dyDescent="0.45">
      <c r="B43" s="19">
        <f>1+B42</f>
        <v>2</v>
      </c>
      <c r="C43" s="43">
        <f t="shared" ref="C43:L43" si="33">C24</f>
        <v>0.36842105263157893</v>
      </c>
      <c r="D43" s="43">
        <f t="shared" si="33"/>
        <v>0.46064592284810424</v>
      </c>
      <c r="E43" s="43">
        <f t="shared" si="33"/>
        <v>0.25</v>
      </c>
      <c r="F43" s="43">
        <f t="shared" si="33"/>
        <v>0</v>
      </c>
      <c r="G43" s="43">
        <f t="shared" si="33"/>
        <v>0</v>
      </c>
      <c r="H43" s="43">
        <f t="shared" si="33"/>
        <v>0.28000000000000003</v>
      </c>
      <c r="I43" s="43">
        <f t="shared" si="33"/>
        <v>0.29166666666666669</v>
      </c>
      <c r="J43" s="43">
        <f t="shared" si="33"/>
        <v>0</v>
      </c>
      <c r="K43" s="43">
        <f t="shared" si="33"/>
        <v>0</v>
      </c>
      <c r="L43" s="43">
        <f t="shared" si="33"/>
        <v>1</v>
      </c>
      <c r="M43" s="45">
        <f>SQRT(SUMXMY2(Table37[[#This Row],[Masa Kerja]:[Kawin]],$O$23:$W$23))</f>
        <v>0.31866474894820457</v>
      </c>
      <c r="N43" s="3"/>
      <c r="O43" s="32">
        <f t="shared" si="22"/>
        <v>2</v>
      </c>
      <c r="P43" s="33">
        <f t="shared" si="23"/>
        <v>0.36842105263157893</v>
      </c>
      <c r="Q43" s="33">
        <f t="shared" si="24"/>
        <v>0.46064592284810424</v>
      </c>
      <c r="R43" s="33">
        <f t="shared" si="25"/>
        <v>0.25</v>
      </c>
      <c r="S43" s="33">
        <f t="shared" si="26"/>
        <v>0</v>
      </c>
      <c r="T43" s="33">
        <f t="shared" si="27"/>
        <v>0</v>
      </c>
      <c r="U43" s="33">
        <f t="shared" si="28"/>
        <v>0.28000000000000003</v>
      </c>
      <c r="V43" s="33">
        <f t="shared" si="29"/>
        <v>0.29166666666666669</v>
      </c>
      <c r="W43" s="33">
        <f t="shared" si="30"/>
        <v>0</v>
      </c>
      <c r="X43" s="33">
        <f t="shared" si="31"/>
        <v>0</v>
      </c>
      <c r="Y43" s="33">
        <f t="shared" si="32"/>
        <v>1</v>
      </c>
      <c r="Z43" s="34">
        <f>SQRT(SUMXMY2(Table379[[#This Row],[Masa Kerja]:[Kawin]],$O$24:$W$24))</f>
        <v>1.0292929697395228</v>
      </c>
    </row>
    <row r="44" spans="2:26" ht="21.6" thickBot="1" x14ac:dyDescent="0.45">
      <c r="B44" s="32">
        <f t="shared" ref="B44:B53" si="34">1+B43</f>
        <v>3</v>
      </c>
      <c r="C44" s="46">
        <f t="shared" ref="C44:L44" si="35">C25</f>
        <v>0.31578947368421051</v>
      </c>
      <c r="D44" s="46">
        <f t="shared" si="35"/>
        <v>0.39794135700458</v>
      </c>
      <c r="E44" s="46">
        <f t="shared" si="35"/>
        <v>0.375</v>
      </c>
      <c r="F44" s="46">
        <f t="shared" si="35"/>
        <v>0</v>
      </c>
      <c r="G44" s="46">
        <f t="shared" si="35"/>
        <v>4.1666666666666664E-2</v>
      </c>
      <c r="H44" s="46">
        <f t="shared" si="35"/>
        <v>0.04</v>
      </c>
      <c r="I44" s="46">
        <f t="shared" si="35"/>
        <v>0.29166666666666669</v>
      </c>
      <c r="J44" s="46">
        <f t="shared" si="35"/>
        <v>0.24</v>
      </c>
      <c r="K44" s="46">
        <f t="shared" si="35"/>
        <v>0</v>
      </c>
      <c r="L44" s="46">
        <f t="shared" si="35"/>
        <v>1</v>
      </c>
      <c r="M44" s="47">
        <f>SQRT(SUMXMY2(Table37[[#This Row],[Masa Kerja]:[Kawin]],$O$23:$W$23))</f>
        <v>0.28331225629860568</v>
      </c>
      <c r="N44" s="3"/>
      <c r="O44" s="19">
        <f t="shared" si="22"/>
        <v>3</v>
      </c>
      <c r="P44" s="18">
        <f t="shared" si="23"/>
        <v>0.31578947368421051</v>
      </c>
      <c r="Q44" s="18">
        <f t="shared" si="24"/>
        <v>0.39794135700458</v>
      </c>
      <c r="R44" s="18">
        <f t="shared" si="25"/>
        <v>0.375</v>
      </c>
      <c r="S44" s="18">
        <f t="shared" si="26"/>
        <v>0</v>
      </c>
      <c r="T44" s="18">
        <f t="shared" si="27"/>
        <v>4.1666666666666664E-2</v>
      </c>
      <c r="U44" s="18">
        <f t="shared" si="28"/>
        <v>0.04</v>
      </c>
      <c r="V44" s="18">
        <f t="shared" si="29"/>
        <v>0.29166666666666669</v>
      </c>
      <c r="W44" s="18">
        <f t="shared" si="30"/>
        <v>0.24</v>
      </c>
      <c r="X44" s="18">
        <f t="shared" si="31"/>
        <v>0</v>
      </c>
      <c r="Y44" s="18">
        <f t="shared" si="32"/>
        <v>1</v>
      </c>
      <c r="Z44" s="35">
        <f>SQRT(SUMXMY2(Table379[[#This Row],[Masa Kerja]:[Kawin]],$O$24:$W$24))</f>
        <v>1.1640430812189297</v>
      </c>
    </row>
    <row r="45" spans="2:26" ht="21.6" thickBot="1" x14ac:dyDescent="0.45">
      <c r="B45" s="19">
        <f t="shared" si="34"/>
        <v>4</v>
      </c>
      <c r="C45" s="43">
        <f t="shared" ref="C45:L45" si="36">C26</f>
        <v>0.26315789473684209</v>
      </c>
      <c r="D45" s="43">
        <f t="shared" si="36"/>
        <v>0.21559091552953397</v>
      </c>
      <c r="E45" s="43">
        <f t="shared" si="36"/>
        <v>0.375</v>
      </c>
      <c r="F45" s="43">
        <f t="shared" si="36"/>
        <v>0</v>
      </c>
      <c r="G45" s="43">
        <f t="shared" si="36"/>
        <v>0.41666666666666669</v>
      </c>
      <c r="H45" s="43">
        <f t="shared" si="36"/>
        <v>0</v>
      </c>
      <c r="I45" s="43">
        <f t="shared" si="36"/>
        <v>0.33333333333333331</v>
      </c>
      <c r="J45" s="43">
        <f t="shared" si="36"/>
        <v>0.4</v>
      </c>
      <c r="K45" s="43">
        <f t="shared" si="36"/>
        <v>0</v>
      </c>
      <c r="L45" s="43">
        <f t="shared" si="36"/>
        <v>1</v>
      </c>
      <c r="M45" s="59">
        <f>SQRT(SUMXMY2(Table37[[#This Row],[Masa Kerja]:[Kawin]],$O$23:$W$23))</f>
        <v>0.57651400688360377</v>
      </c>
      <c r="N45" s="3"/>
      <c r="O45" s="19">
        <f t="shared" si="22"/>
        <v>4</v>
      </c>
      <c r="P45" s="18">
        <f t="shared" si="23"/>
        <v>0.26315789473684209</v>
      </c>
      <c r="Q45" s="18">
        <f t="shared" si="24"/>
        <v>0.21559091552953397</v>
      </c>
      <c r="R45" s="18">
        <f t="shared" si="25"/>
        <v>0.375</v>
      </c>
      <c r="S45" s="18">
        <f t="shared" si="26"/>
        <v>0</v>
      </c>
      <c r="T45" s="18">
        <f t="shared" si="27"/>
        <v>0.41666666666666669</v>
      </c>
      <c r="U45" s="18">
        <f t="shared" si="28"/>
        <v>0</v>
      </c>
      <c r="V45" s="18">
        <f t="shared" si="29"/>
        <v>0.33333333333333331</v>
      </c>
      <c r="W45" s="18">
        <f t="shared" si="30"/>
        <v>0.4</v>
      </c>
      <c r="X45" s="18">
        <f t="shared" si="31"/>
        <v>0</v>
      </c>
      <c r="Y45" s="18">
        <f t="shared" si="32"/>
        <v>1</v>
      </c>
      <c r="Z45" s="31">
        <f>SQRT(SUMXMY2(Table379[[#This Row],[Masa Kerja]:[Kawin]],$O$24:$W$24))</f>
        <v>1.1501796518967289</v>
      </c>
    </row>
    <row r="46" spans="2:26" ht="21.6" thickBot="1" x14ac:dyDescent="0.45">
      <c r="B46" s="37">
        <f t="shared" si="34"/>
        <v>5</v>
      </c>
      <c r="C46" s="49">
        <f t="shared" ref="C46:L46" si="37">C27</f>
        <v>0.52631578947368418</v>
      </c>
      <c r="D46" s="49">
        <f t="shared" si="37"/>
        <v>0.90658057509797441</v>
      </c>
      <c r="E46" s="49">
        <f t="shared" si="37"/>
        <v>0</v>
      </c>
      <c r="F46" s="49">
        <f t="shared" si="37"/>
        <v>0</v>
      </c>
      <c r="G46" s="49">
        <f t="shared" si="37"/>
        <v>0.625</v>
      </c>
      <c r="H46" s="49">
        <f t="shared" si="37"/>
        <v>0.52</v>
      </c>
      <c r="I46" s="49">
        <f t="shared" si="37"/>
        <v>0.16666666666666666</v>
      </c>
      <c r="J46" s="49">
        <f t="shared" si="37"/>
        <v>0.24</v>
      </c>
      <c r="K46" s="49">
        <f t="shared" si="37"/>
        <v>0</v>
      </c>
      <c r="L46" s="49">
        <f t="shared" si="37"/>
        <v>2</v>
      </c>
      <c r="M46" s="47">
        <f>SQRT(SUMXMY2(Table37[[#This Row],[Masa Kerja]:[Kawin]],$O$23:$W$23))</f>
        <v>0.86777628696679221</v>
      </c>
      <c r="N46" s="3"/>
      <c r="O46" s="37">
        <f t="shared" si="22"/>
        <v>5</v>
      </c>
      <c r="P46" s="38">
        <f t="shared" si="23"/>
        <v>0.52631578947368418</v>
      </c>
      <c r="Q46" s="38">
        <f t="shared" si="24"/>
        <v>0.90658057509797441</v>
      </c>
      <c r="R46" s="38">
        <f t="shared" si="25"/>
        <v>0</v>
      </c>
      <c r="S46" s="38">
        <f t="shared" si="26"/>
        <v>0</v>
      </c>
      <c r="T46" s="38">
        <f t="shared" si="27"/>
        <v>0.625</v>
      </c>
      <c r="U46" s="38">
        <f t="shared" si="28"/>
        <v>0.52</v>
      </c>
      <c r="V46" s="38">
        <f t="shared" si="29"/>
        <v>0.16666666666666666</v>
      </c>
      <c r="W46" s="38">
        <f t="shared" si="30"/>
        <v>0.24</v>
      </c>
      <c r="X46" s="38">
        <f t="shared" si="31"/>
        <v>0</v>
      </c>
      <c r="Y46" s="38">
        <f t="shared" si="32"/>
        <v>2</v>
      </c>
      <c r="Z46" s="34">
        <f>SQRT(SUMXMY2(Table379[[#This Row],[Masa Kerja]:[Kawin]],$O$24:$W$24))</f>
        <v>0.48724280964992761</v>
      </c>
    </row>
    <row r="47" spans="2:26" ht="21" x14ac:dyDescent="0.4">
      <c r="B47" s="28">
        <f t="shared" si="34"/>
        <v>6</v>
      </c>
      <c r="C47" s="10">
        <f t="shared" ref="C47:L47" si="38">C28</f>
        <v>0.10526315789473684</v>
      </c>
      <c r="D47" s="10">
        <f t="shared" si="38"/>
        <v>1</v>
      </c>
      <c r="E47" s="10">
        <f t="shared" si="38"/>
        <v>0.25</v>
      </c>
      <c r="F47" s="10">
        <f t="shared" si="38"/>
        <v>0.33333333333333331</v>
      </c>
      <c r="G47" s="10">
        <f t="shared" si="38"/>
        <v>0.45833333333333331</v>
      </c>
      <c r="H47" s="10">
        <f t="shared" si="38"/>
        <v>0.4</v>
      </c>
      <c r="I47" s="10">
        <f t="shared" si="38"/>
        <v>0.625</v>
      </c>
      <c r="J47" s="10">
        <f t="shared" si="38"/>
        <v>0.48</v>
      </c>
      <c r="K47" s="10">
        <f t="shared" si="38"/>
        <v>0</v>
      </c>
      <c r="L47" s="10">
        <f t="shared" si="38"/>
        <v>2</v>
      </c>
      <c r="M47" s="48">
        <f>SQRT(SUMXMY2(Table37[[#This Row],[Masa Kerja]:[Kawin]],$O$23:$W$23))</f>
        <v>1.0421582351023231</v>
      </c>
      <c r="N47" s="3"/>
      <c r="O47" s="28">
        <f t="shared" si="22"/>
        <v>6</v>
      </c>
      <c r="P47" s="10">
        <f t="shared" si="23"/>
        <v>0.10526315789473684</v>
      </c>
      <c r="Q47" s="10">
        <f t="shared" si="24"/>
        <v>1</v>
      </c>
      <c r="R47" s="10">
        <f t="shared" si="25"/>
        <v>0.25</v>
      </c>
      <c r="S47" s="10">
        <f t="shared" si="26"/>
        <v>0.33333333333333331</v>
      </c>
      <c r="T47" s="10">
        <f t="shared" si="27"/>
        <v>0.45833333333333331</v>
      </c>
      <c r="U47" s="10">
        <f t="shared" si="28"/>
        <v>0.4</v>
      </c>
      <c r="V47" s="10">
        <f t="shared" si="29"/>
        <v>0.625</v>
      </c>
      <c r="W47" s="10">
        <f t="shared" si="30"/>
        <v>0.48</v>
      </c>
      <c r="X47" s="10">
        <f t="shared" si="31"/>
        <v>0</v>
      </c>
      <c r="Y47" s="10">
        <f t="shared" si="32"/>
        <v>2</v>
      </c>
      <c r="Z47" s="48">
        <f>SQRT(SUMXMY2(Table379[[#This Row],[Masa Kerja]:[Kawin]],$O$24:$W$24))</f>
        <v>0.73418417062578434</v>
      </c>
    </row>
    <row r="48" spans="2:26" ht="21" x14ac:dyDescent="0.4">
      <c r="B48" s="28">
        <f t="shared" si="34"/>
        <v>7</v>
      </c>
      <c r="C48" s="10">
        <f t="shared" ref="C48:L48" si="39">C29</f>
        <v>0.68421052631578949</v>
      </c>
      <c r="D48" s="10">
        <f t="shared" si="39"/>
        <v>0.5569195901600642</v>
      </c>
      <c r="E48" s="10">
        <f t="shared" si="39"/>
        <v>1</v>
      </c>
      <c r="F48" s="10">
        <f t="shared" si="39"/>
        <v>0.33333333333333331</v>
      </c>
      <c r="G48" s="10">
        <f t="shared" si="39"/>
        <v>0.70833333333333337</v>
      </c>
      <c r="H48" s="10">
        <f t="shared" si="39"/>
        <v>0.32</v>
      </c>
      <c r="I48" s="10">
        <f t="shared" si="39"/>
        <v>0.41666666666666669</v>
      </c>
      <c r="J48" s="10">
        <f t="shared" si="39"/>
        <v>0.36</v>
      </c>
      <c r="K48" s="10">
        <f t="shared" si="39"/>
        <v>0</v>
      </c>
      <c r="L48" s="10">
        <f t="shared" si="39"/>
        <v>2</v>
      </c>
      <c r="M48" s="44">
        <f>SQRT(SUMXMY2(Table37[[#This Row],[Masa Kerja]:[Kawin]],$O$23:$W$23))</f>
        <v>1.1680491568978024</v>
      </c>
      <c r="N48" s="3"/>
      <c r="O48" s="28">
        <f t="shared" si="22"/>
        <v>7</v>
      </c>
      <c r="P48" s="22">
        <f t="shared" si="23"/>
        <v>0.68421052631578949</v>
      </c>
      <c r="Q48" s="22">
        <f t="shared" si="24"/>
        <v>0.5569195901600642</v>
      </c>
      <c r="R48" s="22">
        <f t="shared" si="25"/>
        <v>1</v>
      </c>
      <c r="S48" s="22">
        <f t="shared" si="26"/>
        <v>0.33333333333333331</v>
      </c>
      <c r="T48" s="22">
        <f t="shared" si="27"/>
        <v>0.70833333333333337</v>
      </c>
      <c r="U48" s="22">
        <f t="shared" si="28"/>
        <v>0.32</v>
      </c>
      <c r="V48" s="22">
        <f t="shared" si="29"/>
        <v>0.41666666666666669</v>
      </c>
      <c r="W48" s="22">
        <f t="shared" si="30"/>
        <v>0.36</v>
      </c>
      <c r="X48" s="22">
        <f t="shared" si="31"/>
        <v>0</v>
      </c>
      <c r="Y48" s="22">
        <f t="shared" si="32"/>
        <v>2</v>
      </c>
      <c r="Z48" s="30">
        <f>SQRT(SUMXMY2(Table379[[#This Row],[Masa Kerja]:[Kawin]],$O$24:$W$24))</f>
        <v>1.2030974824635727</v>
      </c>
    </row>
    <row r="49" spans="2:26" ht="21.6" thickBot="1" x14ac:dyDescent="0.45">
      <c r="B49" s="28">
        <f t="shared" si="34"/>
        <v>8</v>
      </c>
      <c r="C49" s="10">
        <f t="shared" ref="C49:L49" si="40">C30</f>
        <v>0.31578947368421051</v>
      </c>
      <c r="D49" s="10">
        <f t="shared" si="40"/>
        <v>0.43472307474385002</v>
      </c>
      <c r="E49" s="10">
        <f t="shared" si="40"/>
        <v>1</v>
      </c>
      <c r="F49" s="10">
        <f t="shared" si="40"/>
        <v>0.33333333333333331</v>
      </c>
      <c r="G49" s="10">
        <f t="shared" si="40"/>
        <v>0.5</v>
      </c>
      <c r="H49" s="10">
        <f t="shared" si="40"/>
        <v>0.4</v>
      </c>
      <c r="I49" s="10">
        <f t="shared" si="40"/>
        <v>0.33333333333333331</v>
      </c>
      <c r="J49" s="10">
        <f t="shared" si="40"/>
        <v>0.48</v>
      </c>
      <c r="K49" s="10">
        <f t="shared" si="40"/>
        <v>0</v>
      </c>
      <c r="L49" s="10">
        <f t="shared" si="40"/>
        <v>2</v>
      </c>
      <c r="M49" s="44">
        <f>SQRT(SUMXMY2(Table37[[#This Row],[Masa Kerja]:[Kawin]],$O$23:$W$23))</f>
        <v>1.0459274828488596</v>
      </c>
      <c r="N49" s="3"/>
      <c r="O49" s="28">
        <f t="shared" si="22"/>
        <v>8</v>
      </c>
      <c r="P49" s="22">
        <f t="shared" si="23"/>
        <v>0.31578947368421051</v>
      </c>
      <c r="Q49" s="22">
        <f t="shared" si="24"/>
        <v>0.43472307474385002</v>
      </c>
      <c r="R49" s="22">
        <f t="shared" si="25"/>
        <v>1</v>
      </c>
      <c r="S49" s="22">
        <f t="shared" si="26"/>
        <v>0.33333333333333331</v>
      </c>
      <c r="T49" s="22">
        <f t="shared" si="27"/>
        <v>0.5</v>
      </c>
      <c r="U49" s="22">
        <f t="shared" si="28"/>
        <v>0.4</v>
      </c>
      <c r="V49" s="22">
        <f t="shared" si="29"/>
        <v>0.33333333333333331</v>
      </c>
      <c r="W49" s="22">
        <f t="shared" si="30"/>
        <v>0.48</v>
      </c>
      <c r="X49" s="22">
        <f t="shared" si="31"/>
        <v>0</v>
      </c>
      <c r="Y49" s="22">
        <f t="shared" si="32"/>
        <v>2</v>
      </c>
      <c r="Z49" s="31">
        <f>SQRT(SUMXMY2(Table379[[#This Row],[Masa Kerja]:[Kawin]],$O$24:$W$24))</f>
        <v>1.2755113341768725</v>
      </c>
    </row>
    <row r="50" spans="2:26" ht="21.6" thickBot="1" x14ac:dyDescent="0.45">
      <c r="B50" s="60">
        <f t="shared" si="34"/>
        <v>9</v>
      </c>
      <c r="C50" s="61">
        <f t="shared" ref="C50:L50" si="41">C31</f>
        <v>5.2631578947368418E-2</v>
      </c>
      <c r="D50" s="61">
        <f t="shared" si="41"/>
        <v>0.7672694650361207</v>
      </c>
      <c r="E50" s="61">
        <f t="shared" si="41"/>
        <v>0</v>
      </c>
      <c r="F50" s="61">
        <f t="shared" si="41"/>
        <v>0</v>
      </c>
      <c r="G50" s="61">
        <f t="shared" si="41"/>
        <v>0.91666666666666663</v>
      </c>
      <c r="H50" s="61">
        <f t="shared" si="41"/>
        <v>0.96</v>
      </c>
      <c r="I50" s="61">
        <f t="shared" si="41"/>
        <v>0.75</v>
      </c>
      <c r="J50" s="61">
        <f t="shared" si="41"/>
        <v>1</v>
      </c>
      <c r="K50" s="61">
        <f t="shared" si="41"/>
        <v>0</v>
      </c>
      <c r="L50" s="61">
        <f t="shared" si="41"/>
        <v>3</v>
      </c>
      <c r="M50" s="44">
        <f>SQRT(SUMXMY2(Table37[[#This Row],[Masa Kerja]:[Kawin]],$O$23:$W$23))</f>
        <v>1.6752103978911324</v>
      </c>
      <c r="N50" s="3"/>
      <c r="O50" s="41">
        <f t="shared" si="22"/>
        <v>9</v>
      </c>
      <c r="P50" s="42">
        <f t="shared" si="23"/>
        <v>5.2631578947368418E-2</v>
      </c>
      <c r="Q50" s="42">
        <f t="shared" si="24"/>
        <v>0.7672694650361207</v>
      </c>
      <c r="R50" s="42">
        <f t="shared" si="25"/>
        <v>0</v>
      </c>
      <c r="S50" s="42">
        <f t="shared" si="26"/>
        <v>0</v>
      </c>
      <c r="T50" s="42">
        <f t="shared" si="27"/>
        <v>0.91666666666666663</v>
      </c>
      <c r="U50" s="42">
        <f t="shared" si="28"/>
        <v>0.96</v>
      </c>
      <c r="V50" s="42">
        <f t="shared" si="29"/>
        <v>0.75</v>
      </c>
      <c r="W50" s="42">
        <f t="shared" si="30"/>
        <v>1</v>
      </c>
      <c r="X50" s="42">
        <f t="shared" si="31"/>
        <v>0</v>
      </c>
      <c r="Y50" s="42">
        <f t="shared" si="32"/>
        <v>3</v>
      </c>
      <c r="Z50" s="34">
        <f>SQRT(SUMXMY2(Table379[[#This Row],[Masa Kerja]:[Kawin]],$O$24:$W$24))</f>
        <v>0.98889297534596987</v>
      </c>
    </row>
    <row r="51" spans="2:26" ht="21.6" thickBot="1" x14ac:dyDescent="0.45">
      <c r="B51" s="60">
        <f t="shared" si="34"/>
        <v>10</v>
      </c>
      <c r="C51" s="61">
        <f t="shared" ref="C51:L51" si="42">C32</f>
        <v>0.89473684210526316</v>
      </c>
      <c r="D51" s="61">
        <f t="shared" si="42"/>
        <v>0.57084848198687377</v>
      </c>
      <c r="E51" s="61">
        <f t="shared" si="42"/>
        <v>0.25</v>
      </c>
      <c r="F51" s="61">
        <f t="shared" si="42"/>
        <v>0.66666666666666663</v>
      </c>
      <c r="G51" s="61">
        <f t="shared" si="42"/>
        <v>0.91666666666666663</v>
      </c>
      <c r="H51" s="61">
        <f t="shared" si="42"/>
        <v>1</v>
      </c>
      <c r="I51" s="61">
        <f t="shared" si="42"/>
        <v>0.54166666666666663</v>
      </c>
      <c r="J51" s="61">
        <f t="shared" si="42"/>
        <v>0.88</v>
      </c>
      <c r="K51" s="61">
        <f t="shared" si="42"/>
        <v>0</v>
      </c>
      <c r="L51" s="61">
        <f t="shared" si="42"/>
        <v>3</v>
      </c>
      <c r="M51" s="45">
        <f>SQRT(SUMXMY2(Table37[[#This Row],[Masa Kerja]:[Kawin]],$O$23:$W$23))</f>
        <v>1.7119904344427204</v>
      </c>
      <c r="N51" s="3"/>
      <c r="O51" s="39">
        <f t="shared" si="22"/>
        <v>10</v>
      </c>
      <c r="P51" s="40">
        <f t="shared" si="23"/>
        <v>0.89473684210526316</v>
      </c>
      <c r="Q51" s="40">
        <f t="shared" si="24"/>
        <v>0.57084848198687377</v>
      </c>
      <c r="R51" s="40">
        <f t="shared" si="25"/>
        <v>0.25</v>
      </c>
      <c r="S51" s="40">
        <f t="shared" si="26"/>
        <v>0.66666666666666663</v>
      </c>
      <c r="T51" s="40">
        <f t="shared" si="27"/>
        <v>0.91666666666666663</v>
      </c>
      <c r="U51" s="40">
        <f t="shared" si="28"/>
        <v>1</v>
      </c>
      <c r="V51" s="40">
        <f t="shared" si="29"/>
        <v>0.54166666666666663</v>
      </c>
      <c r="W51" s="40">
        <f t="shared" si="30"/>
        <v>0.88</v>
      </c>
      <c r="X51" s="40">
        <f t="shared" si="31"/>
        <v>0</v>
      </c>
      <c r="Y51" s="40">
        <f t="shared" si="32"/>
        <v>3</v>
      </c>
      <c r="Z51" s="35">
        <f>SQRT(SUMXMY2(Table379[[#This Row],[Masa Kerja]:[Kawin]],$O$24:$W$24))</f>
        <v>1.1562175397630889</v>
      </c>
    </row>
    <row r="52" spans="2:26" ht="21.6" thickBot="1" x14ac:dyDescent="0.45">
      <c r="B52" s="62">
        <f t="shared" si="34"/>
        <v>11</v>
      </c>
      <c r="C52" s="63">
        <f t="shared" ref="C52:L52" si="43">C33</f>
        <v>0.15789473684210525</v>
      </c>
      <c r="D52" s="63">
        <f t="shared" si="43"/>
        <v>0.38963784881250296</v>
      </c>
      <c r="E52" s="63">
        <f t="shared" si="43"/>
        <v>0.25</v>
      </c>
      <c r="F52" s="63">
        <f t="shared" si="43"/>
        <v>0.33333333333333331</v>
      </c>
      <c r="G52" s="63">
        <f t="shared" si="43"/>
        <v>0.625</v>
      </c>
      <c r="H52" s="63">
        <f t="shared" si="43"/>
        <v>0.64</v>
      </c>
      <c r="I52" s="63">
        <f t="shared" si="43"/>
        <v>0.70833333333333337</v>
      </c>
      <c r="J52" s="63">
        <f t="shared" si="43"/>
        <v>1</v>
      </c>
      <c r="K52" s="63">
        <f t="shared" si="43"/>
        <v>0</v>
      </c>
      <c r="L52" s="63">
        <f t="shared" si="43"/>
        <v>3</v>
      </c>
      <c r="M52" s="47">
        <f>SQRT(SUMXMY2(Table37[[#This Row],[Masa Kerja]:[Kawin]],$O$23:$W$23))</f>
        <v>1.3492599323729373</v>
      </c>
      <c r="N52" s="3"/>
      <c r="O52" s="39">
        <f t="shared" si="22"/>
        <v>11</v>
      </c>
      <c r="P52" s="40">
        <f t="shared" si="23"/>
        <v>0.15789473684210525</v>
      </c>
      <c r="Q52" s="40">
        <f t="shared" si="24"/>
        <v>0.38963784881250296</v>
      </c>
      <c r="R52" s="40">
        <f t="shared" si="25"/>
        <v>0.25</v>
      </c>
      <c r="S52" s="40">
        <f t="shared" si="26"/>
        <v>0.33333333333333331</v>
      </c>
      <c r="T52" s="40">
        <f t="shared" si="27"/>
        <v>0.625</v>
      </c>
      <c r="U52" s="40">
        <f t="shared" si="28"/>
        <v>0.64</v>
      </c>
      <c r="V52" s="40">
        <f t="shared" si="29"/>
        <v>0.70833333333333337</v>
      </c>
      <c r="W52" s="40">
        <f t="shared" si="30"/>
        <v>1</v>
      </c>
      <c r="X52" s="40">
        <f t="shared" si="31"/>
        <v>0</v>
      </c>
      <c r="Y52" s="40">
        <f t="shared" si="32"/>
        <v>3</v>
      </c>
      <c r="Z52" s="30">
        <f>SQRT(SUMXMY2(Table379[[#This Row],[Masa Kerja]:[Kawin]],$O$24:$W$24))</f>
        <v>1.0790994027188985</v>
      </c>
    </row>
    <row r="53" spans="2:26" ht="21" x14ac:dyDescent="0.4">
      <c r="B53" s="60">
        <f t="shared" si="34"/>
        <v>12</v>
      </c>
      <c r="C53" s="61">
        <f t="shared" ref="C53:L53" si="44">C34</f>
        <v>0.15789473684210525</v>
      </c>
      <c r="D53" s="61">
        <f t="shared" si="44"/>
        <v>0.38963784881250296</v>
      </c>
      <c r="E53" s="61">
        <f t="shared" si="44"/>
        <v>0.25</v>
      </c>
      <c r="F53" s="61">
        <f t="shared" si="44"/>
        <v>0.33333333333333331</v>
      </c>
      <c r="G53" s="61">
        <f t="shared" si="44"/>
        <v>1</v>
      </c>
      <c r="H53" s="61">
        <f t="shared" si="44"/>
        <v>0.52</v>
      </c>
      <c r="I53" s="61">
        <f t="shared" si="44"/>
        <v>1</v>
      </c>
      <c r="J53" s="61">
        <f t="shared" si="44"/>
        <v>0.76</v>
      </c>
      <c r="K53" s="61">
        <f t="shared" si="44"/>
        <v>0</v>
      </c>
      <c r="L53" s="61">
        <f t="shared" si="44"/>
        <v>3</v>
      </c>
      <c r="M53" s="48">
        <f>SQRT(SUMXMY2(Table37[[#This Row],[Masa Kerja]:[Kawin]],$O$23:$W$23))</f>
        <v>1.5365643959446675</v>
      </c>
      <c r="N53" s="3"/>
      <c r="O53" s="39">
        <f t="shared" si="22"/>
        <v>12</v>
      </c>
      <c r="P53" s="40">
        <f t="shared" si="23"/>
        <v>0.15789473684210525</v>
      </c>
      <c r="Q53" s="40">
        <f t="shared" si="24"/>
        <v>0.38963784881250296</v>
      </c>
      <c r="R53" s="40">
        <f t="shared" si="25"/>
        <v>0.25</v>
      </c>
      <c r="S53" s="40">
        <f t="shared" si="26"/>
        <v>0.33333333333333331</v>
      </c>
      <c r="T53" s="40">
        <f t="shared" si="27"/>
        <v>1</v>
      </c>
      <c r="U53" s="40">
        <f t="shared" si="28"/>
        <v>0.52</v>
      </c>
      <c r="V53" s="40">
        <f t="shared" si="29"/>
        <v>1</v>
      </c>
      <c r="W53" s="40">
        <f t="shared" si="30"/>
        <v>0.76</v>
      </c>
      <c r="X53" s="40">
        <f t="shared" si="31"/>
        <v>0</v>
      </c>
      <c r="Y53" s="40">
        <f t="shared" si="32"/>
        <v>3</v>
      </c>
      <c r="Z53" s="30">
        <f>SQRT(SUMXMY2(Table379[[#This Row],[Masa Kerja]:[Kawin]],$O$24:$W$24))</f>
        <v>1.0603353603949266</v>
      </c>
    </row>
    <row r="55" spans="2:26" ht="25.8" x14ac:dyDescent="0.5">
      <c r="B55" s="75" t="s">
        <v>23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2:26" ht="25.8" x14ac:dyDescent="0.5">
      <c r="B56" s="75" t="s">
        <v>20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52"/>
      <c r="O56" s="75" t="s">
        <v>20</v>
      </c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2:26" ht="21.6" thickBot="1" x14ac:dyDescent="0.45">
      <c r="B57" s="4" t="s">
        <v>14</v>
      </c>
      <c r="C57" s="4" t="s">
        <v>0</v>
      </c>
      <c r="D57" s="4" t="s">
        <v>1</v>
      </c>
      <c r="E57" s="4" t="s">
        <v>2</v>
      </c>
      <c r="F57" s="4" t="s">
        <v>3</v>
      </c>
      <c r="G57" s="4" t="s">
        <v>4</v>
      </c>
      <c r="H57" s="4" t="s">
        <v>5</v>
      </c>
      <c r="I57" s="4" t="s">
        <v>6</v>
      </c>
      <c r="J57" s="4" t="s">
        <v>7</v>
      </c>
      <c r="K57" s="4" t="s">
        <v>8</v>
      </c>
      <c r="L57" s="4" t="s">
        <v>9</v>
      </c>
      <c r="M57" s="54" t="s">
        <v>16</v>
      </c>
      <c r="N57" s="3"/>
      <c r="O57" s="55" t="s">
        <v>14</v>
      </c>
      <c r="P57" s="55" t="s">
        <v>0</v>
      </c>
      <c r="Q57" s="55" t="s">
        <v>1</v>
      </c>
      <c r="R57" s="55" t="s">
        <v>2</v>
      </c>
      <c r="S57" s="55" t="s">
        <v>3</v>
      </c>
      <c r="T57" s="55" t="s">
        <v>4</v>
      </c>
      <c r="U57" s="55" t="s">
        <v>5</v>
      </c>
      <c r="V57" s="55" t="s">
        <v>6</v>
      </c>
      <c r="W57" s="55" t="s">
        <v>7</v>
      </c>
      <c r="X57" s="55" t="s">
        <v>8</v>
      </c>
      <c r="Y57" s="55" t="s">
        <v>9</v>
      </c>
      <c r="Z57" s="54" t="s">
        <v>16</v>
      </c>
    </row>
    <row r="58" spans="2:26" ht="22.2" thickTop="1" thickBot="1" x14ac:dyDescent="0.45">
      <c r="B58" s="19">
        <v>1</v>
      </c>
      <c r="C58" s="43">
        <f>(C42+C$44)/2</f>
        <v>0.15789473684210525</v>
      </c>
      <c r="D58" s="43">
        <f t="shared" ref="D58:K59" si="45">(D42+D$44)/2</f>
        <v>0.19897067850229</v>
      </c>
      <c r="E58" s="43">
        <f t="shared" si="45"/>
        <v>0.3125</v>
      </c>
      <c r="F58" s="43">
        <f t="shared" si="45"/>
        <v>0</v>
      </c>
      <c r="G58" s="43">
        <f t="shared" si="45"/>
        <v>0.10416666666666666</v>
      </c>
      <c r="H58" s="43">
        <f t="shared" si="45"/>
        <v>0.1</v>
      </c>
      <c r="I58" s="43">
        <f t="shared" si="45"/>
        <v>0.14583333333333334</v>
      </c>
      <c r="J58" s="43">
        <f t="shared" si="45"/>
        <v>0.24</v>
      </c>
      <c r="K58" s="43">
        <f t="shared" si="45"/>
        <v>0.5</v>
      </c>
      <c r="L58" s="43">
        <v>1</v>
      </c>
      <c r="M58" s="56">
        <f>SQRT(SUMXMY2(Table11[[#This Row],[Masa Kerja]:[Kawin]],$O$23:$W$23))</f>
        <v>0.6146883689489403</v>
      </c>
      <c r="N58" s="3"/>
      <c r="O58" s="19">
        <v>1</v>
      </c>
      <c r="P58" s="43">
        <f>(P42+P43)/2</f>
        <v>0.18421052631578946</v>
      </c>
      <c r="Q58" s="43">
        <f t="shared" ref="Q58:X58" si="46">(Q42+Q43)/2</f>
        <v>0.23032296142405212</v>
      </c>
      <c r="R58" s="43">
        <f t="shared" si="46"/>
        <v>0.25</v>
      </c>
      <c r="S58" s="43">
        <f t="shared" si="46"/>
        <v>0</v>
      </c>
      <c r="T58" s="43">
        <f t="shared" si="46"/>
        <v>8.3333333333333329E-2</v>
      </c>
      <c r="U58" s="43">
        <f t="shared" si="46"/>
        <v>0.22000000000000003</v>
      </c>
      <c r="V58" s="43">
        <f t="shared" si="46"/>
        <v>0.14583333333333334</v>
      </c>
      <c r="W58" s="43">
        <f t="shared" si="46"/>
        <v>0.12</v>
      </c>
      <c r="X58" s="43">
        <f t="shared" si="46"/>
        <v>0.5</v>
      </c>
      <c r="Y58" s="43">
        <v>1</v>
      </c>
      <c r="Z58" s="57">
        <f>SQRT(SUMXMY2(Table13[[#This Row],[Masa Kerja]:[Kawin]],$O$24:$W$24))</f>
        <v>1.2972042411873708</v>
      </c>
    </row>
    <row r="59" spans="2:26" ht="21.6" thickBot="1" x14ac:dyDescent="0.45">
      <c r="B59" s="32">
        <v>2</v>
      </c>
      <c r="C59" s="46">
        <f>(C43+C$44)/2</f>
        <v>0.34210526315789469</v>
      </c>
      <c r="D59" s="46">
        <f t="shared" si="45"/>
        <v>0.42929363992634212</v>
      </c>
      <c r="E59" s="46">
        <f t="shared" si="45"/>
        <v>0.3125</v>
      </c>
      <c r="F59" s="46">
        <f t="shared" si="45"/>
        <v>0</v>
      </c>
      <c r="G59" s="46">
        <f t="shared" si="45"/>
        <v>2.0833333333333332E-2</v>
      </c>
      <c r="H59" s="46">
        <f t="shared" si="45"/>
        <v>0.16</v>
      </c>
      <c r="I59" s="46">
        <f t="shared" si="45"/>
        <v>0.29166666666666669</v>
      </c>
      <c r="J59" s="46">
        <f t="shared" si="45"/>
        <v>0.12</v>
      </c>
      <c r="K59" s="46">
        <f t="shared" si="45"/>
        <v>0</v>
      </c>
      <c r="L59" s="46">
        <v>1</v>
      </c>
      <c r="M59" s="47">
        <f>SQRT(SUMXMY2(Table11[[#This Row],[Masa Kerja]:[Kawin]],$O$23:$W$23))</f>
        <v>0.23683488805031933</v>
      </c>
      <c r="N59" s="3"/>
      <c r="O59" s="19">
        <v>3</v>
      </c>
      <c r="P59" s="43">
        <f>(P44+P$43)/2</f>
        <v>0.34210526315789469</v>
      </c>
      <c r="Q59" s="43">
        <f t="shared" ref="Q59:X60" si="47">(Q44+Q$43)/2</f>
        <v>0.42929363992634212</v>
      </c>
      <c r="R59" s="43">
        <f t="shared" si="47"/>
        <v>0.3125</v>
      </c>
      <c r="S59" s="43">
        <f t="shared" si="47"/>
        <v>0</v>
      </c>
      <c r="T59" s="43">
        <f t="shared" si="47"/>
        <v>2.0833333333333332E-2</v>
      </c>
      <c r="U59" s="43">
        <f t="shared" si="47"/>
        <v>0.16</v>
      </c>
      <c r="V59" s="43">
        <f t="shared" si="47"/>
        <v>0.29166666666666669</v>
      </c>
      <c r="W59" s="43">
        <f t="shared" si="47"/>
        <v>0.12</v>
      </c>
      <c r="X59" s="43">
        <f t="shared" si="47"/>
        <v>0</v>
      </c>
      <c r="Y59" s="43">
        <v>1</v>
      </c>
      <c r="Z59" s="56">
        <f>SQRT(SUMXMY2(Table13[[#This Row],[Masa Kerja]:[Kawin]],$O$24:$W$24))</f>
        <v>1.0827762428344212</v>
      </c>
    </row>
    <row r="60" spans="2:26" ht="21.6" thickBot="1" x14ac:dyDescent="0.45">
      <c r="B60" s="19">
        <v>4</v>
      </c>
      <c r="C60" s="43">
        <f>(C45+C44)/2</f>
        <v>0.28947368421052633</v>
      </c>
      <c r="D60" s="43">
        <f t="shared" ref="D60:K60" si="48">(D45+D44)/2</f>
        <v>0.30676613626705695</v>
      </c>
      <c r="E60" s="43">
        <f t="shared" si="48"/>
        <v>0.375</v>
      </c>
      <c r="F60" s="43">
        <f t="shared" si="48"/>
        <v>0</v>
      </c>
      <c r="G60" s="43">
        <f t="shared" si="48"/>
        <v>0.22916666666666669</v>
      </c>
      <c r="H60" s="43">
        <f t="shared" si="48"/>
        <v>0.02</v>
      </c>
      <c r="I60" s="43">
        <f t="shared" si="48"/>
        <v>0.3125</v>
      </c>
      <c r="J60" s="43">
        <f t="shared" si="48"/>
        <v>0.32</v>
      </c>
      <c r="K60" s="43">
        <f t="shared" si="48"/>
        <v>0</v>
      </c>
      <c r="L60" s="43">
        <v>1</v>
      </c>
      <c r="M60" s="58">
        <f>SQRT(SUMXMY2(Table11[[#This Row],[Masa Kerja]:[Kawin]],$O$23:$W$23))</f>
        <v>0.39360055630176682</v>
      </c>
      <c r="N60" s="3"/>
      <c r="O60" s="32">
        <v>4</v>
      </c>
      <c r="P60" s="46">
        <f>(P45+P$43)/2</f>
        <v>0.31578947368421051</v>
      </c>
      <c r="Q60" s="46">
        <f t="shared" si="47"/>
        <v>0.33811841918881913</v>
      </c>
      <c r="R60" s="46">
        <f t="shared" si="47"/>
        <v>0.3125</v>
      </c>
      <c r="S60" s="46">
        <f t="shared" si="47"/>
        <v>0</v>
      </c>
      <c r="T60" s="46">
        <f t="shared" si="47"/>
        <v>0.20833333333333334</v>
      </c>
      <c r="U60" s="46">
        <f t="shared" si="47"/>
        <v>0.14000000000000001</v>
      </c>
      <c r="V60" s="46">
        <f t="shared" si="47"/>
        <v>0.3125</v>
      </c>
      <c r="W60" s="46">
        <f t="shared" si="47"/>
        <v>0.2</v>
      </c>
      <c r="X60" s="46">
        <f t="shared" si="47"/>
        <v>0</v>
      </c>
      <c r="Y60" s="46">
        <v>1</v>
      </c>
      <c r="Z60" s="47">
        <f>SQRT(SUMXMY2(Table13[[#This Row],[Masa Kerja]:[Kawin]],$O$24:$W$24))</f>
        <v>1.0324981824609758</v>
      </c>
    </row>
    <row r="61" spans="2:26" ht="21.6" thickBot="1" x14ac:dyDescent="0.45">
      <c r="B61" s="28">
        <v>6</v>
      </c>
      <c r="C61" s="10">
        <f>(C47+C$46)/2</f>
        <v>0.31578947368421051</v>
      </c>
      <c r="D61" s="10">
        <f t="shared" ref="D61:K61" si="49">(D47+D$46)/2</f>
        <v>0.95329028754898726</v>
      </c>
      <c r="E61" s="10">
        <f t="shared" si="49"/>
        <v>0.125</v>
      </c>
      <c r="F61" s="10">
        <f t="shared" si="49"/>
        <v>0.16666666666666666</v>
      </c>
      <c r="G61" s="10">
        <f t="shared" si="49"/>
        <v>0.54166666666666663</v>
      </c>
      <c r="H61" s="10">
        <f t="shared" si="49"/>
        <v>0.46</v>
      </c>
      <c r="I61" s="10">
        <f t="shared" si="49"/>
        <v>0.39583333333333331</v>
      </c>
      <c r="J61" s="10">
        <f t="shared" si="49"/>
        <v>0.36</v>
      </c>
      <c r="K61" s="10">
        <f t="shared" si="49"/>
        <v>0</v>
      </c>
      <c r="L61" s="10">
        <v>2</v>
      </c>
      <c r="M61" s="57">
        <f>SQRT(SUMXMY2(Table11[[#This Row],[Masa Kerja]:[Kawin]],$O$23:$W$23))</f>
        <v>0.86729292940519931</v>
      </c>
      <c r="N61" s="3"/>
      <c r="O61" s="37">
        <v>6</v>
      </c>
      <c r="P61" s="49">
        <f>(P47+P$46)/2</f>
        <v>0.31578947368421051</v>
      </c>
      <c r="Q61" s="49">
        <f t="shared" ref="Q61:X61" si="50">(Q47+Q$46)/2</f>
        <v>0.95329028754898726</v>
      </c>
      <c r="R61" s="49">
        <f t="shared" si="50"/>
        <v>0.125</v>
      </c>
      <c r="S61" s="49">
        <f t="shared" si="50"/>
        <v>0.16666666666666666</v>
      </c>
      <c r="T61" s="49">
        <f t="shared" si="50"/>
        <v>0.54166666666666663</v>
      </c>
      <c r="U61" s="49">
        <f t="shared" si="50"/>
        <v>0.46</v>
      </c>
      <c r="V61" s="49">
        <f t="shared" si="50"/>
        <v>0.39583333333333331</v>
      </c>
      <c r="W61" s="49">
        <f t="shared" si="50"/>
        <v>0.36</v>
      </c>
      <c r="X61" s="49">
        <f t="shared" si="50"/>
        <v>0</v>
      </c>
      <c r="Y61" s="49">
        <v>2</v>
      </c>
      <c r="Z61" s="47">
        <f>SQRT(SUMXMY2(Table13[[#This Row],[Masa Kerja]:[Kawin]],$O$24:$W$24))</f>
        <v>0.46994496035816191</v>
      </c>
    </row>
    <row r="62" spans="2:26" ht="21.6" thickBot="1" x14ac:dyDescent="0.45">
      <c r="B62" s="28">
        <v>7</v>
      </c>
      <c r="C62" s="10">
        <f t="shared" ref="C62:K62" si="51">(C48+C$46)/2</f>
        <v>0.60526315789473684</v>
      </c>
      <c r="D62" s="10">
        <f t="shared" si="51"/>
        <v>0.73175008262901931</v>
      </c>
      <c r="E62" s="10">
        <f t="shared" si="51"/>
        <v>0.5</v>
      </c>
      <c r="F62" s="10">
        <f t="shared" si="51"/>
        <v>0.16666666666666666</v>
      </c>
      <c r="G62" s="10">
        <f t="shared" si="51"/>
        <v>0.66666666666666674</v>
      </c>
      <c r="H62" s="10">
        <f t="shared" si="51"/>
        <v>0.42000000000000004</v>
      </c>
      <c r="I62" s="10">
        <f t="shared" si="51"/>
        <v>0.29166666666666669</v>
      </c>
      <c r="J62" s="10">
        <f t="shared" si="51"/>
        <v>0.3</v>
      </c>
      <c r="K62" s="10">
        <f t="shared" si="51"/>
        <v>0</v>
      </c>
      <c r="L62" s="10">
        <v>2</v>
      </c>
      <c r="M62" s="56">
        <f>SQRT(SUMXMY2(Table11[[#This Row],[Masa Kerja]:[Kawin]],$O$23:$W$23))</f>
        <v>0.84448207891543448</v>
      </c>
      <c r="N62" s="3"/>
      <c r="O62" s="28">
        <v>7</v>
      </c>
      <c r="P62" s="10">
        <f t="shared" ref="P62:X63" si="52">(P48+P$46)/2</f>
        <v>0.60526315789473684</v>
      </c>
      <c r="Q62" s="10">
        <f t="shared" si="52"/>
        <v>0.73175008262901931</v>
      </c>
      <c r="R62" s="10">
        <f t="shared" si="52"/>
        <v>0.5</v>
      </c>
      <c r="S62" s="10">
        <f t="shared" si="52"/>
        <v>0.16666666666666666</v>
      </c>
      <c r="T62" s="10">
        <f t="shared" si="52"/>
        <v>0.66666666666666674</v>
      </c>
      <c r="U62" s="10">
        <f t="shared" si="52"/>
        <v>0.42000000000000004</v>
      </c>
      <c r="V62" s="10">
        <f t="shared" si="52"/>
        <v>0.29166666666666669</v>
      </c>
      <c r="W62" s="10">
        <f t="shared" si="52"/>
        <v>0.3</v>
      </c>
      <c r="X62" s="10">
        <f t="shared" si="52"/>
        <v>0</v>
      </c>
      <c r="Y62" s="10">
        <v>2</v>
      </c>
      <c r="Z62" s="58">
        <f>SQRT(SUMXMY2(Table13[[#This Row],[Masa Kerja]:[Kawin]],$O$24:$W$24))</f>
        <v>0.70490231732236175</v>
      </c>
    </row>
    <row r="63" spans="2:26" ht="21.6" thickBot="1" x14ac:dyDescent="0.45">
      <c r="B63" s="37">
        <v>8</v>
      </c>
      <c r="C63" s="49">
        <f t="shared" ref="C63:K63" si="53">(C49+C$46)/2</f>
        <v>0.42105263157894735</v>
      </c>
      <c r="D63" s="49">
        <f t="shared" si="53"/>
        <v>0.67065182492091224</v>
      </c>
      <c r="E63" s="49">
        <f t="shared" si="53"/>
        <v>0.5</v>
      </c>
      <c r="F63" s="49">
        <f t="shared" si="53"/>
        <v>0.16666666666666666</v>
      </c>
      <c r="G63" s="49">
        <f t="shared" si="53"/>
        <v>0.5625</v>
      </c>
      <c r="H63" s="49">
        <f t="shared" si="53"/>
        <v>0.46</v>
      </c>
      <c r="I63" s="49">
        <f t="shared" si="53"/>
        <v>0.25</v>
      </c>
      <c r="J63" s="49">
        <f t="shared" si="53"/>
        <v>0.36</v>
      </c>
      <c r="K63" s="49">
        <f t="shared" si="53"/>
        <v>0</v>
      </c>
      <c r="L63" s="49">
        <v>2</v>
      </c>
      <c r="M63" s="47">
        <f>SQRT(SUMXMY2(Table11[[#This Row],[Masa Kerja]:[Kawin]],$O$23:$W$23))</f>
        <v>0.7417066886633199</v>
      </c>
      <c r="N63" s="3"/>
      <c r="O63" s="28">
        <v>8</v>
      </c>
      <c r="P63" s="10">
        <f t="shared" si="52"/>
        <v>0.42105263157894735</v>
      </c>
      <c r="Q63" s="10">
        <f t="shared" si="52"/>
        <v>0.67065182492091224</v>
      </c>
      <c r="R63" s="10">
        <f t="shared" si="52"/>
        <v>0.5</v>
      </c>
      <c r="S63" s="10">
        <f t="shared" si="52"/>
        <v>0.16666666666666666</v>
      </c>
      <c r="T63" s="10">
        <f t="shared" si="52"/>
        <v>0.5625</v>
      </c>
      <c r="U63" s="10">
        <f t="shared" si="52"/>
        <v>0.46</v>
      </c>
      <c r="V63" s="10">
        <f t="shared" si="52"/>
        <v>0.25</v>
      </c>
      <c r="W63" s="10">
        <f t="shared" si="52"/>
        <v>0.36</v>
      </c>
      <c r="X63" s="10">
        <f t="shared" si="52"/>
        <v>0</v>
      </c>
      <c r="Y63" s="10">
        <v>2</v>
      </c>
      <c r="Z63" s="56">
        <f>SQRT(SUMXMY2(Table13[[#This Row],[Masa Kerja]:[Kawin]],$O$24:$W$24))</f>
        <v>0.74752670841402391</v>
      </c>
    </row>
    <row r="64" spans="2:26" ht="21.6" thickBot="1" x14ac:dyDescent="0.45">
      <c r="B64" s="39">
        <v>9</v>
      </c>
      <c r="C64" s="13">
        <f>(C50+C$52)/2</f>
        <v>0.10526315789473684</v>
      </c>
      <c r="D64" s="13">
        <f t="shared" ref="D64:K65" si="54">(D50+D$52)/2</f>
        <v>0.57845365692431183</v>
      </c>
      <c r="E64" s="13">
        <f t="shared" si="54"/>
        <v>0.125</v>
      </c>
      <c r="F64" s="13">
        <f t="shared" si="54"/>
        <v>0.16666666666666666</v>
      </c>
      <c r="G64" s="13">
        <f t="shared" si="54"/>
        <v>0.77083333333333326</v>
      </c>
      <c r="H64" s="13">
        <f t="shared" si="54"/>
        <v>0.8</v>
      </c>
      <c r="I64" s="13">
        <f t="shared" si="54"/>
        <v>0.72916666666666674</v>
      </c>
      <c r="J64" s="13">
        <f t="shared" si="54"/>
        <v>1</v>
      </c>
      <c r="K64" s="13">
        <f t="shared" si="54"/>
        <v>0</v>
      </c>
      <c r="L64" s="13">
        <v>3</v>
      </c>
      <c r="M64" s="58">
        <f>SQRT(SUMXMY2(Table11[[#This Row],[Masa Kerja]:[Kawin]],$O$23:$W$23))</f>
        <v>1.4779345256109011</v>
      </c>
      <c r="N64" s="3"/>
      <c r="O64" s="41">
        <v>10</v>
      </c>
      <c r="P64" s="51">
        <f>(P51+P$50)/2</f>
        <v>0.47368421052631582</v>
      </c>
      <c r="Q64" s="51">
        <f t="shared" ref="Q64:X64" si="55">(Q51+Q$50)/2</f>
        <v>0.66905897351149723</v>
      </c>
      <c r="R64" s="51">
        <f t="shared" si="55"/>
        <v>0.125</v>
      </c>
      <c r="S64" s="51">
        <f t="shared" si="55"/>
        <v>0.33333333333333331</v>
      </c>
      <c r="T64" s="51">
        <f t="shared" si="55"/>
        <v>0.91666666666666663</v>
      </c>
      <c r="U64" s="51">
        <f t="shared" si="55"/>
        <v>0.98</v>
      </c>
      <c r="V64" s="51">
        <f t="shared" si="55"/>
        <v>0.64583333333333326</v>
      </c>
      <c r="W64" s="51">
        <f t="shared" si="55"/>
        <v>0.94</v>
      </c>
      <c r="X64" s="51">
        <f t="shared" si="55"/>
        <v>0</v>
      </c>
      <c r="Y64" s="51">
        <v>3</v>
      </c>
      <c r="Z64" s="47">
        <f>SQRT(SUMXMY2(Table13[[#This Row],[Masa Kerja]:[Kawin]],$O$24:$W$24))</f>
        <v>0.91041569253368382</v>
      </c>
    </row>
    <row r="65" spans="2:26" ht="21.6" thickBot="1" x14ac:dyDescent="0.45">
      <c r="B65" s="39">
        <v>10</v>
      </c>
      <c r="C65" s="13">
        <f>(C51+C$52)/2</f>
        <v>0.52631578947368418</v>
      </c>
      <c r="D65" s="13">
        <f t="shared" si="54"/>
        <v>0.48024316539968837</v>
      </c>
      <c r="E65" s="13">
        <f t="shared" si="54"/>
        <v>0.25</v>
      </c>
      <c r="F65" s="13">
        <f t="shared" si="54"/>
        <v>0.5</v>
      </c>
      <c r="G65" s="13">
        <f t="shared" si="54"/>
        <v>0.77083333333333326</v>
      </c>
      <c r="H65" s="13">
        <f t="shared" si="54"/>
        <v>0.82000000000000006</v>
      </c>
      <c r="I65" s="13">
        <f t="shared" si="54"/>
        <v>0.625</v>
      </c>
      <c r="J65" s="13">
        <f t="shared" si="54"/>
        <v>0.94</v>
      </c>
      <c r="K65" s="13">
        <f t="shared" si="54"/>
        <v>0</v>
      </c>
      <c r="L65" s="13">
        <v>3</v>
      </c>
      <c r="M65" s="56">
        <f>SQRT(SUMXMY2(Table11[[#This Row],[Masa Kerja]:[Kawin]],$O$23:$W$23))</f>
        <v>1.4627965776606946</v>
      </c>
      <c r="N65" s="3"/>
      <c r="O65" s="39">
        <v>11</v>
      </c>
      <c r="P65" s="13">
        <f t="shared" ref="P65:X65" si="56">(P52+P$50)/2</f>
        <v>0.10526315789473684</v>
      </c>
      <c r="Q65" s="13">
        <f t="shared" si="56"/>
        <v>0.57845365692431183</v>
      </c>
      <c r="R65" s="13">
        <f t="shared" si="56"/>
        <v>0.125</v>
      </c>
      <c r="S65" s="13">
        <f t="shared" si="56"/>
        <v>0.16666666666666666</v>
      </c>
      <c r="T65" s="13">
        <f t="shared" si="56"/>
        <v>0.77083333333333326</v>
      </c>
      <c r="U65" s="13">
        <f t="shared" si="56"/>
        <v>0.8</v>
      </c>
      <c r="V65" s="13">
        <f t="shared" si="56"/>
        <v>0.72916666666666674</v>
      </c>
      <c r="W65" s="13">
        <f t="shared" si="56"/>
        <v>1</v>
      </c>
      <c r="X65" s="13">
        <f t="shared" si="56"/>
        <v>0</v>
      </c>
      <c r="Y65" s="13">
        <v>3</v>
      </c>
      <c r="Z65" s="58">
        <f>SQRT(SUMXMY2(Table13[[#This Row],[Masa Kerja]:[Kawin]],$O$24:$W$24))</f>
        <v>0.97059608471102377</v>
      </c>
    </row>
    <row r="66" spans="2:26" ht="21.6" thickBot="1" x14ac:dyDescent="0.45">
      <c r="B66" s="41">
        <v>12</v>
      </c>
      <c r="C66" s="51">
        <f>(C53+C52)/2</f>
        <v>0.15789473684210525</v>
      </c>
      <c r="D66" s="51">
        <f t="shared" ref="D66:K66" si="57">(D53+D52)/2</f>
        <v>0.38963784881250296</v>
      </c>
      <c r="E66" s="51">
        <f t="shared" si="57"/>
        <v>0.25</v>
      </c>
      <c r="F66" s="51">
        <f t="shared" si="57"/>
        <v>0.33333333333333331</v>
      </c>
      <c r="G66" s="51">
        <f t="shared" si="57"/>
        <v>0.8125</v>
      </c>
      <c r="H66" s="51">
        <f t="shared" si="57"/>
        <v>0.58000000000000007</v>
      </c>
      <c r="I66" s="51">
        <f t="shared" si="57"/>
        <v>0.85416666666666674</v>
      </c>
      <c r="J66" s="51">
        <f t="shared" si="57"/>
        <v>0.88</v>
      </c>
      <c r="K66" s="51">
        <f t="shared" si="57"/>
        <v>0</v>
      </c>
      <c r="L66" s="51">
        <v>3</v>
      </c>
      <c r="M66" s="47">
        <f>SQRT(SUMXMY2(Table11[[#This Row],[Masa Kerja]:[Kawin]],$O$23:$W$23))</f>
        <v>1.419979803689053</v>
      </c>
      <c r="N66" s="3"/>
      <c r="O66" s="39">
        <v>12</v>
      </c>
      <c r="P66" s="13">
        <f t="shared" ref="P66:X66" si="58">(P53+P$50)/2</f>
        <v>0.10526315789473684</v>
      </c>
      <c r="Q66" s="13">
        <f t="shared" si="58"/>
        <v>0.57845365692431183</v>
      </c>
      <c r="R66" s="13">
        <f t="shared" si="58"/>
        <v>0.125</v>
      </c>
      <c r="S66" s="13">
        <f t="shared" si="58"/>
        <v>0.16666666666666666</v>
      </c>
      <c r="T66" s="13">
        <f t="shared" si="58"/>
        <v>0.95833333333333326</v>
      </c>
      <c r="U66" s="13">
        <f t="shared" si="58"/>
        <v>0.74</v>
      </c>
      <c r="V66" s="13">
        <f t="shared" si="58"/>
        <v>0.875</v>
      </c>
      <c r="W66" s="13">
        <f t="shared" si="58"/>
        <v>0.88</v>
      </c>
      <c r="X66" s="13">
        <f t="shared" si="58"/>
        <v>0</v>
      </c>
      <c r="Y66" s="13">
        <v>3</v>
      </c>
      <c r="Z66" s="57">
        <f>SQRT(SUMXMY2(Table13[[#This Row],[Masa Kerja]:[Kawin]],$O$24:$W$24))</f>
        <v>0.94293415210815457</v>
      </c>
    </row>
    <row r="68" spans="2:26" ht="15" thickBot="1" x14ac:dyDescent="0.35"/>
    <row r="69" spans="2:26" ht="26.4" thickBot="1" x14ac:dyDescent="0.55000000000000004">
      <c r="B69" s="72" t="s">
        <v>21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4"/>
      <c r="N69" s="52"/>
      <c r="O69" s="72" t="s">
        <v>22</v>
      </c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4"/>
    </row>
    <row r="70" spans="2:26" ht="25.8" x14ac:dyDescent="0.5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2:26" ht="25.8" x14ac:dyDescent="0.5">
      <c r="B71" s="75" t="s">
        <v>17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52"/>
      <c r="O71" s="75" t="s">
        <v>17</v>
      </c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2:26" ht="21.6" thickBot="1" x14ac:dyDescent="0.45">
      <c r="B72" s="4" t="s">
        <v>14</v>
      </c>
      <c r="C72" s="16" t="s">
        <v>0</v>
      </c>
      <c r="D72" s="4" t="s">
        <v>1</v>
      </c>
      <c r="E72" s="4" t="s">
        <v>2</v>
      </c>
      <c r="F72" s="4" t="s">
        <v>3</v>
      </c>
      <c r="G72" s="4" t="s">
        <v>4</v>
      </c>
      <c r="H72" s="4" t="s">
        <v>5</v>
      </c>
      <c r="I72" s="4" t="s">
        <v>6</v>
      </c>
      <c r="J72" s="4" t="s">
        <v>7</v>
      </c>
      <c r="K72" s="4" t="s">
        <v>8</v>
      </c>
      <c r="L72" s="4" t="s">
        <v>9</v>
      </c>
      <c r="M72" s="29" t="s">
        <v>16</v>
      </c>
      <c r="N72" s="3"/>
      <c r="O72" s="4" t="s">
        <v>14</v>
      </c>
      <c r="P72" s="16" t="s">
        <v>0</v>
      </c>
      <c r="Q72" s="4" t="s">
        <v>1</v>
      </c>
      <c r="R72" s="4" t="s">
        <v>2</v>
      </c>
      <c r="S72" s="4" t="s">
        <v>3</v>
      </c>
      <c r="T72" s="4" t="s">
        <v>4</v>
      </c>
      <c r="U72" s="4" t="s">
        <v>5</v>
      </c>
      <c r="V72" s="4" t="s">
        <v>6</v>
      </c>
      <c r="W72" s="4" t="s">
        <v>7</v>
      </c>
      <c r="X72" s="4" t="s">
        <v>8</v>
      </c>
      <c r="Y72" s="4" t="s">
        <v>9</v>
      </c>
      <c r="Z72" s="29" t="s">
        <v>16</v>
      </c>
    </row>
    <row r="73" spans="2:26" ht="21.6" thickTop="1" x14ac:dyDescent="0.4">
      <c r="B73" s="19">
        <f>B42</f>
        <v>1</v>
      </c>
      <c r="C73" s="18">
        <f t="shared" ref="C73:L73" si="59">C42</f>
        <v>0</v>
      </c>
      <c r="D73" s="18">
        <f t="shared" si="59"/>
        <v>0</v>
      </c>
      <c r="E73" s="18">
        <f t="shared" si="59"/>
        <v>0.25</v>
      </c>
      <c r="F73" s="18">
        <f t="shared" si="59"/>
        <v>0</v>
      </c>
      <c r="G73" s="18">
        <f t="shared" si="59"/>
        <v>0.16666666666666666</v>
      </c>
      <c r="H73" s="18">
        <f t="shared" si="59"/>
        <v>0.16</v>
      </c>
      <c r="I73" s="18">
        <f t="shared" si="59"/>
        <v>0</v>
      </c>
      <c r="J73" s="18">
        <f t="shared" si="59"/>
        <v>0.24</v>
      </c>
      <c r="K73" s="18">
        <f t="shared" si="59"/>
        <v>1</v>
      </c>
      <c r="L73" s="18">
        <f t="shared" si="59"/>
        <v>1</v>
      </c>
      <c r="M73" s="30">
        <f>SQRT(SUMXMY2(Table3715[[#This Row],[Masa Kerja]:[Kawin]],$O$25:$W$25))</f>
        <v>1.7721057250583083</v>
      </c>
      <c r="N73" s="3"/>
      <c r="O73" s="19">
        <f>O42</f>
        <v>1</v>
      </c>
      <c r="P73" s="18">
        <f t="shared" ref="P73:Y73" si="60">P42</f>
        <v>0</v>
      </c>
      <c r="Q73" s="18">
        <f t="shared" si="60"/>
        <v>0</v>
      </c>
      <c r="R73" s="18">
        <f t="shared" si="60"/>
        <v>0.25</v>
      </c>
      <c r="S73" s="18">
        <f t="shared" si="60"/>
        <v>0</v>
      </c>
      <c r="T73" s="18">
        <f t="shared" si="60"/>
        <v>0.16666666666666666</v>
      </c>
      <c r="U73" s="18">
        <f t="shared" si="60"/>
        <v>0.16</v>
      </c>
      <c r="V73" s="18">
        <f t="shared" si="60"/>
        <v>0</v>
      </c>
      <c r="W73" s="18">
        <f t="shared" si="60"/>
        <v>0.24</v>
      </c>
      <c r="X73" s="18">
        <f t="shared" si="60"/>
        <v>1</v>
      </c>
      <c r="Y73" s="18">
        <f t="shared" si="60"/>
        <v>1</v>
      </c>
      <c r="Z73" s="30">
        <f>SQRT(SUMXMY2(Table371519[[#This Row],[Masa Kerja]:[Kawin]],$O$26:$W$26))</f>
        <v>2.0929427876224382</v>
      </c>
    </row>
    <row r="74" spans="2:26" ht="21.6" thickBot="1" x14ac:dyDescent="0.45">
      <c r="B74" s="19">
        <f t="shared" ref="B74:B84" si="61">B43</f>
        <v>2</v>
      </c>
      <c r="C74" s="18">
        <f t="shared" ref="C74:L74" si="62">C43</f>
        <v>0.36842105263157893</v>
      </c>
      <c r="D74" s="18">
        <f t="shared" si="62"/>
        <v>0.46064592284810424</v>
      </c>
      <c r="E74" s="18">
        <f t="shared" si="62"/>
        <v>0.25</v>
      </c>
      <c r="F74" s="18">
        <f t="shared" si="62"/>
        <v>0</v>
      </c>
      <c r="G74" s="18">
        <f t="shared" si="62"/>
        <v>0</v>
      </c>
      <c r="H74" s="18">
        <f t="shared" si="62"/>
        <v>0.28000000000000003</v>
      </c>
      <c r="I74" s="18">
        <f t="shared" si="62"/>
        <v>0.29166666666666669</v>
      </c>
      <c r="J74" s="18">
        <f t="shared" si="62"/>
        <v>0</v>
      </c>
      <c r="K74" s="18">
        <f t="shared" si="62"/>
        <v>0</v>
      </c>
      <c r="L74" s="18">
        <f t="shared" si="62"/>
        <v>1</v>
      </c>
      <c r="M74" s="31">
        <f>SQRT(SUMXMY2(Table3715[[#This Row],[Masa Kerja]:[Kawin]],$O$25:$W$25))</f>
        <v>1.0946337984609298</v>
      </c>
      <c r="N74" s="3"/>
      <c r="O74" s="19">
        <f t="shared" ref="O74:Y74" si="63">O43</f>
        <v>2</v>
      </c>
      <c r="P74" s="18">
        <f t="shared" si="63"/>
        <v>0.36842105263157893</v>
      </c>
      <c r="Q74" s="18">
        <f t="shared" si="63"/>
        <v>0.46064592284810424</v>
      </c>
      <c r="R74" s="18">
        <f t="shared" si="63"/>
        <v>0.25</v>
      </c>
      <c r="S74" s="18">
        <f t="shared" si="63"/>
        <v>0</v>
      </c>
      <c r="T74" s="18">
        <f t="shared" si="63"/>
        <v>0</v>
      </c>
      <c r="U74" s="18">
        <f t="shared" si="63"/>
        <v>0.28000000000000003</v>
      </c>
      <c r="V74" s="18">
        <f t="shared" si="63"/>
        <v>0.29166666666666669</v>
      </c>
      <c r="W74" s="18">
        <f t="shared" si="63"/>
        <v>0</v>
      </c>
      <c r="X74" s="18">
        <f t="shared" si="63"/>
        <v>0</v>
      </c>
      <c r="Y74" s="18">
        <f t="shared" si="63"/>
        <v>1</v>
      </c>
      <c r="Z74" s="30">
        <f>SQRT(SUMXMY2(Table371519[[#This Row],[Masa Kerja]:[Kawin]],$O$26:$W$26))</f>
        <v>1.8497956729795022</v>
      </c>
    </row>
    <row r="75" spans="2:26" ht="21.6" thickBot="1" x14ac:dyDescent="0.45">
      <c r="B75" s="32">
        <f t="shared" si="61"/>
        <v>3</v>
      </c>
      <c r="C75" s="33">
        <f t="shared" ref="C75:L75" si="64">C44</f>
        <v>0.31578947368421051</v>
      </c>
      <c r="D75" s="33">
        <f t="shared" si="64"/>
        <v>0.39794135700458</v>
      </c>
      <c r="E75" s="33">
        <f t="shared" si="64"/>
        <v>0.375</v>
      </c>
      <c r="F75" s="33">
        <f t="shared" si="64"/>
        <v>0</v>
      </c>
      <c r="G75" s="33">
        <f t="shared" si="64"/>
        <v>4.1666666666666664E-2</v>
      </c>
      <c r="H75" s="33">
        <f t="shared" si="64"/>
        <v>0.04</v>
      </c>
      <c r="I75" s="33">
        <f t="shared" si="64"/>
        <v>0.29166666666666669</v>
      </c>
      <c r="J75" s="33">
        <f t="shared" si="64"/>
        <v>0.24</v>
      </c>
      <c r="K75" s="33">
        <f t="shared" si="64"/>
        <v>0</v>
      </c>
      <c r="L75" s="33">
        <f t="shared" si="64"/>
        <v>1</v>
      </c>
      <c r="M75" s="34">
        <f>SQRT(SUMXMY2(Table3715[[#This Row],[Masa Kerja]:[Kawin]],$O$25:$W$25))</f>
        <v>1.070596655489142</v>
      </c>
      <c r="N75" s="3"/>
      <c r="O75" s="19">
        <f t="shared" ref="O75:Y75" si="65">O44</f>
        <v>3</v>
      </c>
      <c r="P75" s="18">
        <f t="shared" si="65"/>
        <v>0.31578947368421051</v>
      </c>
      <c r="Q75" s="18">
        <f t="shared" si="65"/>
        <v>0.39794135700458</v>
      </c>
      <c r="R75" s="18">
        <f t="shared" si="65"/>
        <v>0.375</v>
      </c>
      <c r="S75" s="18">
        <f t="shared" si="65"/>
        <v>0</v>
      </c>
      <c r="T75" s="18">
        <f t="shared" si="65"/>
        <v>4.1666666666666664E-2</v>
      </c>
      <c r="U75" s="18">
        <f t="shared" si="65"/>
        <v>0.04</v>
      </c>
      <c r="V75" s="18">
        <f t="shared" si="65"/>
        <v>0.29166666666666669</v>
      </c>
      <c r="W75" s="18">
        <f t="shared" si="65"/>
        <v>0.24</v>
      </c>
      <c r="X75" s="18">
        <f t="shared" si="65"/>
        <v>0</v>
      </c>
      <c r="Y75" s="18">
        <f t="shared" si="65"/>
        <v>1</v>
      </c>
      <c r="Z75" s="31">
        <f>SQRT(SUMXMY2(Table371519[[#This Row],[Masa Kerja]:[Kawin]],$O$26:$W$26))</f>
        <v>1.7957116282204917</v>
      </c>
    </row>
    <row r="76" spans="2:26" ht="21.6" thickBot="1" x14ac:dyDescent="0.45">
      <c r="B76" s="19">
        <f t="shared" si="61"/>
        <v>4</v>
      </c>
      <c r="C76" s="18">
        <f t="shared" ref="C76:L76" si="66">C45</f>
        <v>0.26315789473684209</v>
      </c>
      <c r="D76" s="18">
        <f t="shared" si="66"/>
        <v>0.21559091552953397</v>
      </c>
      <c r="E76" s="18">
        <f t="shared" si="66"/>
        <v>0.375</v>
      </c>
      <c r="F76" s="18">
        <f t="shared" si="66"/>
        <v>0</v>
      </c>
      <c r="G76" s="18">
        <f t="shared" si="66"/>
        <v>0.41666666666666669</v>
      </c>
      <c r="H76" s="18">
        <f t="shared" si="66"/>
        <v>0</v>
      </c>
      <c r="I76" s="18">
        <f t="shared" si="66"/>
        <v>0.33333333333333331</v>
      </c>
      <c r="J76" s="18">
        <f t="shared" si="66"/>
        <v>0.4</v>
      </c>
      <c r="K76" s="18">
        <f t="shared" si="66"/>
        <v>0</v>
      </c>
      <c r="L76" s="18">
        <f t="shared" si="66"/>
        <v>1</v>
      </c>
      <c r="M76" s="35">
        <f>SQRT(SUMXMY2(Table3715[[#This Row],[Masa Kerja]:[Kawin]],$O$25:$W$25))</f>
        <v>1.1067641101110104</v>
      </c>
      <c r="N76" s="3"/>
      <c r="O76" s="32">
        <f t="shared" ref="O76:Y76" si="67">O45</f>
        <v>4</v>
      </c>
      <c r="P76" s="33">
        <f t="shared" si="67"/>
        <v>0.26315789473684209</v>
      </c>
      <c r="Q76" s="33">
        <f t="shared" si="67"/>
        <v>0.21559091552953397</v>
      </c>
      <c r="R76" s="33">
        <f t="shared" si="67"/>
        <v>0.375</v>
      </c>
      <c r="S76" s="33">
        <f t="shared" si="67"/>
        <v>0</v>
      </c>
      <c r="T76" s="33">
        <f t="shared" si="67"/>
        <v>0.41666666666666669</v>
      </c>
      <c r="U76" s="33">
        <f t="shared" si="67"/>
        <v>0</v>
      </c>
      <c r="V76" s="33">
        <f t="shared" si="67"/>
        <v>0.33333333333333331</v>
      </c>
      <c r="W76" s="33">
        <f t="shared" si="67"/>
        <v>0.4</v>
      </c>
      <c r="X76" s="33">
        <f t="shared" si="67"/>
        <v>0</v>
      </c>
      <c r="Y76" s="33">
        <f t="shared" si="67"/>
        <v>1</v>
      </c>
      <c r="Z76" s="34">
        <f>SQRT(SUMXMY2(Table371519[[#This Row],[Masa Kerja]:[Kawin]],$O$26:$W$26))</f>
        <v>1.5786080016744923</v>
      </c>
    </row>
    <row r="77" spans="2:26" ht="21.6" thickBot="1" x14ac:dyDescent="0.45">
      <c r="B77" s="28">
        <f t="shared" si="61"/>
        <v>5</v>
      </c>
      <c r="C77" s="22">
        <f t="shared" ref="C77:L77" si="68">C46</f>
        <v>0.52631578947368418</v>
      </c>
      <c r="D77" s="22">
        <f t="shared" si="68"/>
        <v>0.90658057509797441</v>
      </c>
      <c r="E77" s="22">
        <f t="shared" si="68"/>
        <v>0</v>
      </c>
      <c r="F77" s="22">
        <f t="shared" si="68"/>
        <v>0</v>
      </c>
      <c r="G77" s="22">
        <f t="shared" si="68"/>
        <v>0.625</v>
      </c>
      <c r="H77" s="22">
        <f t="shared" si="68"/>
        <v>0.52</v>
      </c>
      <c r="I77" s="22">
        <f t="shared" si="68"/>
        <v>0.16666666666666666</v>
      </c>
      <c r="J77" s="22">
        <f t="shared" si="68"/>
        <v>0.24</v>
      </c>
      <c r="K77" s="22">
        <f t="shared" si="68"/>
        <v>0</v>
      </c>
      <c r="L77" s="22">
        <f t="shared" si="68"/>
        <v>2</v>
      </c>
      <c r="M77" s="30">
        <f>SQRT(SUMXMY2(Table3715[[#This Row],[Masa Kerja]:[Kawin]],$O$25:$W$25))</f>
        <v>1.3930685378304879</v>
      </c>
      <c r="N77" s="3"/>
      <c r="O77" s="28">
        <f t="shared" ref="O77:Y77" si="69">O46</f>
        <v>5</v>
      </c>
      <c r="P77" s="22">
        <f t="shared" si="69"/>
        <v>0.52631578947368418</v>
      </c>
      <c r="Q77" s="22">
        <f t="shared" si="69"/>
        <v>0.90658057509797441</v>
      </c>
      <c r="R77" s="22">
        <f t="shared" si="69"/>
        <v>0</v>
      </c>
      <c r="S77" s="22">
        <f t="shared" si="69"/>
        <v>0</v>
      </c>
      <c r="T77" s="22">
        <f t="shared" si="69"/>
        <v>0.625</v>
      </c>
      <c r="U77" s="22">
        <f t="shared" si="69"/>
        <v>0.52</v>
      </c>
      <c r="V77" s="22">
        <f t="shared" si="69"/>
        <v>0.16666666666666666</v>
      </c>
      <c r="W77" s="22">
        <f t="shared" si="69"/>
        <v>0.24</v>
      </c>
      <c r="X77" s="22">
        <f t="shared" si="69"/>
        <v>0</v>
      </c>
      <c r="Y77" s="22">
        <f t="shared" si="69"/>
        <v>2</v>
      </c>
      <c r="Z77" s="36">
        <f>SQRT(SUMXMY2(Table371519[[#This Row],[Masa Kerja]:[Kawin]],$O$26:$W$26))</f>
        <v>1.5964369942167587</v>
      </c>
    </row>
    <row r="78" spans="2:26" ht="21.6" thickBot="1" x14ac:dyDescent="0.45">
      <c r="B78" s="28">
        <f t="shared" si="61"/>
        <v>6</v>
      </c>
      <c r="C78" s="22">
        <f t="shared" ref="C78:L78" si="70">C47</f>
        <v>0.10526315789473684</v>
      </c>
      <c r="D78" s="22">
        <f t="shared" si="70"/>
        <v>1</v>
      </c>
      <c r="E78" s="22">
        <f t="shared" si="70"/>
        <v>0.25</v>
      </c>
      <c r="F78" s="22">
        <f t="shared" si="70"/>
        <v>0.33333333333333331</v>
      </c>
      <c r="G78" s="22">
        <f t="shared" si="70"/>
        <v>0.45833333333333331</v>
      </c>
      <c r="H78" s="22">
        <f t="shared" si="70"/>
        <v>0.4</v>
      </c>
      <c r="I78" s="22">
        <f t="shared" si="70"/>
        <v>0.625</v>
      </c>
      <c r="J78" s="22">
        <f t="shared" si="70"/>
        <v>0.48</v>
      </c>
      <c r="K78" s="22">
        <f t="shared" si="70"/>
        <v>0</v>
      </c>
      <c r="L78" s="22">
        <f t="shared" si="70"/>
        <v>2</v>
      </c>
      <c r="M78" s="31">
        <f>SQRT(SUMXMY2(Table3715[[#This Row],[Masa Kerja]:[Kawin]],$O$25:$W$25))</f>
        <v>1.3616949494184392</v>
      </c>
      <c r="N78" s="3"/>
      <c r="O78" s="37">
        <f t="shared" ref="O78:Y78" si="71">O47</f>
        <v>6</v>
      </c>
      <c r="P78" s="38">
        <f t="shared" si="71"/>
        <v>0.10526315789473684</v>
      </c>
      <c r="Q78" s="38">
        <f t="shared" si="71"/>
        <v>1</v>
      </c>
      <c r="R78" s="38">
        <f t="shared" si="71"/>
        <v>0.25</v>
      </c>
      <c r="S78" s="38">
        <f t="shared" si="71"/>
        <v>0.33333333333333331</v>
      </c>
      <c r="T78" s="38">
        <f t="shared" si="71"/>
        <v>0.45833333333333331</v>
      </c>
      <c r="U78" s="38">
        <f t="shared" si="71"/>
        <v>0.4</v>
      </c>
      <c r="V78" s="38">
        <f t="shared" si="71"/>
        <v>0.625</v>
      </c>
      <c r="W78" s="38">
        <f t="shared" si="71"/>
        <v>0.48</v>
      </c>
      <c r="X78" s="38">
        <f t="shared" si="71"/>
        <v>0</v>
      </c>
      <c r="Y78" s="38">
        <f t="shared" si="71"/>
        <v>2</v>
      </c>
      <c r="Z78" s="34">
        <f>SQRT(SUMXMY2(Table371519[[#This Row],[Masa Kerja]:[Kawin]],$O$26:$W$26))</f>
        <v>1.2176848866390544</v>
      </c>
    </row>
    <row r="79" spans="2:26" ht="21.6" thickBot="1" x14ac:dyDescent="0.45">
      <c r="B79" s="37">
        <f t="shared" si="61"/>
        <v>7</v>
      </c>
      <c r="C79" s="38">
        <f t="shared" ref="C79:L79" si="72">C48</f>
        <v>0.68421052631578949</v>
      </c>
      <c r="D79" s="38">
        <f t="shared" si="72"/>
        <v>0.5569195901600642</v>
      </c>
      <c r="E79" s="38">
        <f t="shared" si="72"/>
        <v>1</v>
      </c>
      <c r="F79" s="38">
        <f t="shared" si="72"/>
        <v>0.33333333333333331</v>
      </c>
      <c r="G79" s="38">
        <f t="shared" si="72"/>
        <v>0.70833333333333337</v>
      </c>
      <c r="H79" s="38">
        <f t="shared" si="72"/>
        <v>0.32</v>
      </c>
      <c r="I79" s="38">
        <f t="shared" si="72"/>
        <v>0.41666666666666669</v>
      </c>
      <c r="J79" s="38">
        <f t="shared" si="72"/>
        <v>0.36</v>
      </c>
      <c r="K79" s="38">
        <f t="shared" si="72"/>
        <v>0</v>
      </c>
      <c r="L79" s="38">
        <f t="shared" si="72"/>
        <v>2</v>
      </c>
      <c r="M79" s="34">
        <f>SQRT(SUMXMY2(Table3715[[#This Row],[Masa Kerja]:[Kawin]],$O$25:$W$25))</f>
        <v>0.70509505719009902</v>
      </c>
      <c r="N79" s="3"/>
      <c r="O79" s="28">
        <f t="shared" ref="O79:Y79" si="73">O48</f>
        <v>7</v>
      </c>
      <c r="P79" s="22">
        <f t="shared" si="73"/>
        <v>0.68421052631578949</v>
      </c>
      <c r="Q79" s="22">
        <f t="shared" si="73"/>
        <v>0.5569195901600642</v>
      </c>
      <c r="R79" s="22">
        <f t="shared" si="73"/>
        <v>1</v>
      </c>
      <c r="S79" s="22">
        <f t="shared" si="73"/>
        <v>0.33333333333333331</v>
      </c>
      <c r="T79" s="22">
        <f t="shared" si="73"/>
        <v>0.70833333333333337</v>
      </c>
      <c r="U79" s="22">
        <f t="shared" si="73"/>
        <v>0.32</v>
      </c>
      <c r="V79" s="22">
        <f t="shared" si="73"/>
        <v>0.41666666666666669</v>
      </c>
      <c r="W79" s="22">
        <f t="shared" si="73"/>
        <v>0.36</v>
      </c>
      <c r="X79" s="22">
        <f t="shared" si="73"/>
        <v>0</v>
      </c>
      <c r="Y79" s="22">
        <f t="shared" si="73"/>
        <v>2</v>
      </c>
      <c r="Z79" s="35">
        <f>SQRT(SUMXMY2(Table371519[[#This Row],[Masa Kerja]:[Kawin]],$O$26:$W$26))</f>
        <v>1.5761996637883378</v>
      </c>
    </row>
    <row r="80" spans="2:26" ht="21" x14ac:dyDescent="0.4">
      <c r="B80" s="28">
        <f t="shared" si="61"/>
        <v>8</v>
      </c>
      <c r="C80" s="22">
        <f t="shared" ref="C80:L80" si="74">C49</f>
        <v>0.31578947368421051</v>
      </c>
      <c r="D80" s="22">
        <f t="shared" si="74"/>
        <v>0.43472307474385002</v>
      </c>
      <c r="E80" s="22">
        <f t="shared" si="74"/>
        <v>1</v>
      </c>
      <c r="F80" s="22">
        <f t="shared" si="74"/>
        <v>0.33333333333333331</v>
      </c>
      <c r="G80" s="22">
        <f t="shared" si="74"/>
        <v>0.5</v>
      </c>
      <c r="H80" s="22">
        <f t="shared" si="74"/>
        <v>0.4</v>
      </c>
      <c r="I80" s="22">
        <f t="shared" si="74"/>
        <v>0.33333333333333331</v>
      </c>
      <c r="J80" s="22">
        <f t="shared" si="74"/>
        <v>0.48</v>
      </c>
      <c r="K80" s="22">
        <f t="shared" si="74"/>
        <v>0</v>
      </c>
      <c r="L80" s="22">
        <f t="shared" si="74"/>
        <v>2</v>
      </c>
      <c r="M80" s="35">
        <f>SQRT(SUMXMY2(Table3715[[#This Row],[Masa Kerja]:[Kawin]],$O$25:$W$25))</f>
        <v>0.91042066987020498</v>
      </c>
      <c r="N80" s="3"/>
      <c r="O80" s="28">
        <f t="shared" ref="O80:Y80" si="75">O49</f>
        <v>8</v>
      </c>
      <c r="P80" s="22">
        <f t="shared" si="75"/>
        <v>0.31578947368421051</v>
      </c>
      <c r="Q80" s="22">
        <f t="shared" si="75"/>
        <v>0.43472307474385002</v>
      </c>
      <c r="R80" s="22">
        <f t="shared" si="75"/>
        <v>1</v>
      </c>
      <c r="S80" s="22">
        <f t="shared" si="75"/>
        <v>0.33333333333333331</v>
      </c>
      <c r="T80" s="22">
        <f t="shared" si="75"/>
        <v>0.5</v>
      </c>
      <c r="U80" s="22">
        <f t="shared" si="75"/>
        <v>0.4</v>
      </c>
      <c r="V80" s="22">
        <f t="shared" si="75"/>
        <v>0.33333333333333331</v>
      </c>
      <c r="W80" s="22">
        <f t="shared" si="75"/>
        <v>0.48</v>
      </c>
      <c r="X80" s="22">
        <f t="shared" si="75"/>
        <v>0</v>
      </c>
      <c r="Y80" s="22">
        <f t="shared" si="75"/>
        <v>2</v>
      </c>
      <c r="Z80" s="30">
        <f>SQRT(SUMXMY2(Table371519[[#This Row],[Masa Kerja]:[Kawin]],$O$26:$W$26))</f>
        <v>1.5042872372610174</v>
      </c>
    </row>
    <row r="81" spans="2:26" ht="21.6" thickBot="1" x14ac:dyDescent="0.45">
      <c r="B81" s="39">
        <f t="shared" si="61"/>
        <v>9</v>
      </c>
      <c r="C81" s="40">
        <f t="shared" ref="C81:L81" si="76">C50</f>
        <v>5.2631578947368418E-2</v>
      </c>
      <c r="D81" s="40">
        <f t="shared" si="76"/>
        <v>0.7672694650361207</v>
      </c>
      <c r="E81" s="40">
        <f t="shared" si="76"/>
        <v>0</v>
      </c>
      <c r="F81" s="40">
        <f t="shared" si="76"/>
        <v>0</v>
      </c>
      <c r="G81" s="40">
        <f t="shared" si="76"/>
        <v>0.91666666666666663</v>
      </c>
      <c r="H81" s="40">
        <f t="shared" si="76"/>
        <v>0.96</v>
      </c>
      <c r="I81" s="40">
        <f t="shared" si="76"/>
        <v>0.75</v>
      </c>
      <c r="J81" s="40">
        <f t="shared" si="76"/>
        <v>1</v>
      </c>
      <c r="K81" s="40">
        <f t="shared" si="76"/>
        <v>0</v>
      </c>
      <c r="L81" s="40">
        <f t="shared" si="76"/>
        <v>3</v>
      </c>
      <c r="M81" s="31">
        <f>SQRT(SUMXMY2(Table3715[[#This Row],[Masa Kerja]:[Kawin]],$O$25:$W$25))</f>
        <v>1.9020918625091923</v>
      </c>
      <c r="N81" s="3"/>
      <c r="O81" s="39">
        <f t="shared" ref="O81:Y81" si="77">O50</f>
        <v>9</v>
      </c>
      <c r="P81" s="40">
        <f t="shared" si="77"/>
        <v>5.2631578947368418E-2</v>
      </c>
      <c r="Q81" s="40">
        <f t="shared" si="77"/>
        <v>0.7672694650361207</v>
      </c>
      <c r="R81" s="40">
        <f t="shared" si="77"/>
        <v>0</v>
      </c>
      <c r="S81" s="40">
        <f t="shared" si="77"/>
        <v>0</v>
      </c>
      <c r="T81" s="40">
        <f t="shared" si="77"/>
        <v>0.91666666666666663</v>
      </c>
      <c r="U81" s="40">
        <f t="shared" si="77"/>
        <v>0.96</v>
      </c>
      <c r="V81" s="40">
        <f t="shared" si="77"/>
        <v>0.75</v>
      </c>
      <c r="W81" s="40">
        <f t="shared" si="77"/>
        <v>1</v>
      </c>
      <c r="X81" s="40">
        <f t="shared" si="77"/>
        <v>0</v>
      </c>
      <c r="Y81" s="40">
        <f t="shared" si="77"/>
        <v>3</v>
      </c>
      <c r="Z81" s="30">
        <f>SQRT(SUMXMY2(Table371519[[#This Row],[Masa Kerja]:[Kawin]],$O$26:$W$26))</f>
        <v>1.1291798267294475</v>
      </c>
    </row>
    <row r="82" spans="2:26" ht="21.6" thickBot="1" x14ac:dyDescent="0.45">
      <c r="B82" s="41">
        <f t="shared" si="61"/>
        <v>10</v>
      </c>
      <c r="C82" s="42">
        <f t="shared" ref="C82:L82" si="78">C51</f>
        <v>0.89473684210526316</v>
      </c>
      <c r="D82" s="42">
        <f t="shared" si="78"/>
        <v>0.57084848198687377</v>
      </c>
      <c r="E82" s="42">
        <f t="shared" si="78"/>
        <v>0.25</v>
      </c>
      <c r="F82" s="42">
        <f t="shared" si="78"/>
        <v>0.66666666666666663</v>
      </c>
      <c r="G82" s="42">
        <f t="shared" si="78"/>
        <v>0.91666666666666663</v>
      </c>
      <c r="H82" s="42">
        <f t="shared" si="78"/>
        <v>1</v>
      </c>
      <c r="I82" s="42">
        <f t="shared" si="78"/>
        <v>0.54166666666666663</v>
      </c>
      <c r="J82" s="42">
        <f t="shared" si="78"/>
        <v>0.88</v>
      </c>
      <c r="K82" s="42">
        <f t="shared" si="78"/>
        <v>0</v>
      </c>
      <c r="L82" s="42">
        <f t="shared" si="78"/>
        <v>3</v>
      </c>
      <c r="M82" s="34">
        <f>SQRT(SUMXMY2(Table3715[[#This Row],[Masa Kerja]:[Kawin]],$O$25:$W$25))</f>
        <v>1.4485811760015643</v>
      </c>
      <c r="N82" s="3"/>
      <c r="O82" s="39">
        <f t="shared" ref="O82:Y82" si="79">O51</f>
        <v>10</v>
      </c>
      <c r="P82" s="40">
        <f t="shared" si="79"/>
        <v>0.89473684210526316</v>
      </c>
      <c r="Q82" s="40">
        <f t="shared" si="79"/>
        <v>0.57084848198687377</v>
      </c>
      <c r="R82" s="40">
        <f t="shared" si="79"/>
        <v>0.25</v>
      </c>
      <c r="S82" s="40">
        <f t="shared" si="79"/>
        <v>0.66666666666666663</v>
      </c>
      <c r="T82" s="40">
        <f t="shared" si="79"/>
        <v>0.91666666666666663</v>
      </c>
      <c r="U82" s="40">
        <f t="shared" si="79"/>
        <v>1</v>
      </c>
      <c r="V82" s="40">
        <f t="shared" si="79"/>
        <v>0.54166666666666663</v>
      </c>
      <c r="W82" s="40">
        <f t="shared" si="79"/>
        <v>0.88</v>
      </c>
      <c r="X82" s="40">
        <f t="shared" si="79"/>
        <v>0</v>
      </c>
      <c r="Y82" s="40">
        <f t="shared" si="79"/>
        <v>3</v>
      </c>
      <c r="Z82" s="30">
        <f>SQRT(SUMXMY2(Table371519[[#This Row],[Masa Kerja]:[Kawin]],$O$26:$W$26))</f>
        <v>0.9991155663873087</v>
      </c>
    </row>
    <row r="83" spans="2:26" ht="21.6" thickBot="1" x14ac:dyDescent="0.45">
      <c r="B83" s="39">
        <f t="shared" si="61"/>
        <v>11</v>
      </c>
      <c r="C83" s="40">
        <f t="shared" ref="C83:L83" si="80">C52</f>
        <v>0.15789473684210525</v>
      </c>
      <c r="D83" s="40">
        <f t="shared" si="80"/>
        <v>0.38963784881250296</v>
      </c>
      <c r="E83" s="40">
        <f t="shared" si="80"/>
        <v>0.25</v>
      </c>
      <c r="F83" s="40">
        <f t="shared" si="80"/>
        <v>0.33333333333333331</v>
      </c>
      <c r="G83" s="40">
        <f t="shared" si="80"/>
        <v>0.625</v>
      </c>
      <c r="H83" s="40">
        <f t="shared" si="80"/>
        <v>0.64</v>
      </c>
      <c r="I83" s="40">
        <f t="shared" si="80"/>
        <v>0.70833333333333337</v>
      </c>
      <c r="J83" s="40">
        <f t="shared" si="80"/>
        <v>1</v>
      </c>
      <c r="K83" s="40">
        <f t="shared" si="80"/>
        <v>0</v>
      </c>
      <c r="L83" s="40">
        <f t="shared" si="80"/>
        <v>3</v>
      </c>
      <c r="M83" s="35">
        <f>SQRT(SUMXMY2(Table3715[[#This Row],[Masa Kerja]:[Kawin]],$O$25:$W$25))</f>
        <v>1.4567767235236027</v>
      </c>
      <c r="N83" s="3"/>
      <c r="O83" s="39">
        <f t="shared" ref="O83:Y83" si="81">O52</f>
        <v>11</v>
      </c>
      <c r="P83" s="40">
        <f t="shared" si="81"/>
        <v>0.15789473684210525</v>
      </c>
      <c r="Q83" s="40">
        <f t="shared" si="81"/>
        <v>0.38963784881250296</v>
      </c>
      <c r="R83" s="40">
        <f t="shared" si="81"/>
        <v>0.25</v>
      </c>
      <c r="S83" s="40">
        <f t="shared" si="81"/>
        <v>0.33333333333333331</v>
      </c>
      <c r="T83" s="40">
        <f t="shared" si="81"/>
        <v>0.625</v>
      </c>
      <c r="U83" s="40">
        <f t="shared" si="81"/>
        <v>0.64</v>
      </c>
      <c r="V83" s="40">
        <f t="shared" si="81"/>
        <v>0.70833333333333337</v>
      </c>
      <c r="W83" s="40">
        <f t="shared" si="81"/>
        <v>1</v>
      </c>
      <c r="X83" s="40">
        <f t="shared" si="81"/>
        <v>0</v>
      </c>
      <c r="Y83" s="40">
        <f t="shared" si="81"/>
        <v>3</v>
      </c>
      <c r="Z83" s="31">
        <f>SQRT(SUMXMY2(Table371519[[#This Row],[Masa Kerja]:[Kawin]],$O$26:$W$26))</f>
        <v>0.8046324212541609</v>
      </c>
    </row>
    <row r="84" spans="2:26" ht="21.6" thickBot="1" x14ac:dyDescent="0.45">
      <c r="B84" s="39">
        <f t="shared" si="61"/>
        <v>12</v>
      </c>
      <c r="C84" s="40">
        <f t="shared" ref="C84:L84" si="82">C53</f>
        <v>0.15789473684210525</v>
      </c>
      <c r="D84" s="40">
        <f t="shared" si="82"/>
        <v>0.38963784881250296</v>
      </c>
      <c r="E84" s="40">
        <f t="shared" si="82"/>
        <v>0.25</v>
      </c>
      <c r="F84" s="40">
        <f t="shared" si="82"/>
        <v>0.33333333333333331</v>
      </c>
      <c r="G84" s="40">
        <f t="shared" si="82"/>
        <v>1</v>
      </c>
      <c r="H84" s="40">
        <f t="shared" si="82"/>
        <v>0.52</v>
      </c>
      <c r="I84" s="40">
        <f t="shared" si="82"/>
        <v>1</v>
      </c>
      <c r="J84" s="40">
        <f t="shared" si="82"/>
        <v>0.76</v>
      </c>
      <c r="K84" s="40">
        <f t="shared" si="82"/>
        <v>0</v>
      </c>
      <c r="L84" s="40">
        <f t="shared" si="82"/>
        <v>3</v>
      </c>
      <c r="M84" s="30">
        <f>SQRT(SUMXMY2(Table3715[[#This Row],[Masa Kerja]:[Kawin]],$O$25:$W$25))</f>
        <v>1.4700655994358236</v>
      </c>
      <c r="N84" s="3"/>
      <c r="O84" s="41">
        <f t="shared" ref="O84:Y84" si="83">O53</f>
        <v>12</v>
      </c>
      <c r="P84" s="42">
        <f t="shared" si="83"/>
        <v>0.15789473684210525</v>
      </c>
      <c r="Q84" s="42">
        <f t="shared" si="83"/>
        <v>0.38963784881250296</v>
      </c>
      <c r="R84" s="42">
        <f t="shared" si="83"/>
        <v>0.25</v>
      </c>
      <c r="S84" s="42">
        <f t="shared" si="83"/>
        <v>0.33333333333333331</v>
      </c>
      <c r="T84" s="42">
        <f t="shared" si="83"/>
        <v>1</v>
      </c>
      <c r="U84" s="42">
        <f t="shared" si="83"/>
        <v>0.52</v>
      </c>
      <c r="V84" s="42">
        <f t="shared" si="83"/>
        <v>1</v>
      </c>
      <c r="W84" s="42">
        <f t="shared" si="83"/>
        <v>0.76</v>
      </c>
      <c r="X84" s="42">
        <f t="shared" si="83"/>
        <v>0</v>
      </c>
      <c r="Y84" s="42">
        <f t="shared" si="83"/>
        <v>3</v>
      </c>
      <c r="Z84" s="34">
        <f>SQRT(SUMXMY2(Table371519[[#This Row],[Masa Kerja]:[Kawin]],$O$26:$W$26))</f>
        <v>0.76072699147299594</v>
      </c>
    </row>
    <row r="85" spans="2:26" ht="21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25.8" x14ac:dyDescent="0.5">
      <c r="B86" s="75" t="s">
        <v>23</v>
      </c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2:26" ht="25.8" x14ac:dyDescent="0.5">
      <c r="B87" s="75" t="s">
        <v>20</v>
      </c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52"/>
      <c r="O87" s="75" t="s">
        <v>20</v>
      </c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2:26" ht="21.6" thickBot="1" x14ac:dyDescent="0.45">
      <c r="B88" s="4" t="s">
        <v>14</v>
      </c>
      <c r="C88" s="4" t="s">
        <v>0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4" t="s">
        <v>6</v>
      </c>
      <c r="J88" s="4" t="s">
        <v>7</v>
      </c>
      <c r="K88" s="4" t="s">
        <v>8</v>
      </c>
      <c r="L88" s="4" t="s">
        <v>9</v>
      </c>
      <c r="M88" s="29" t="s">
        <v>16</v>
      </c>
      <c r="N88" s="3"/>
      <c r="O88" s="4" t="s">
        <v>14</v>
      </c>
      <c r="P88" s="4" t="s">
        <v>0</v>
      </c>
      <c r="Q88" s="4" t="s">
        <v>1</v>
      </c>
      <c r="R88" s="4" t="s">
        <v>2</v>
      </c>
      <c r="S88" s="4" t="s">
        <v>3</v>
      </c>
      <c r="T88" s="4" t="s">
        <v>4</v>
      </c>
      <c r="U88" s="4" t="s">
        <v>5</v>
      </c>
      <c r="V88" s="4" t="s">
        <v>6</v>
      </c>
      <c r="W88" s="4" t="s">
        <v>7</v>
      </c>
      <c r="X88" s="4" t="s">
        <v>8</v>
      </c>
      <c r="Y88" s="4" t="s">
        <v>9</v>
      </c>
      <c r="Z88" s="29" t="s">
        <v>16</v>
      </c>
    </row>
    <row r="89" spans="2:26" ht="21.6" thickTop="1" x14ac:dyDescent="0.4">
      <c r="B89" s="19">
        <v>1</v>
      </c>
      <c r="C89" s="43">
        <f>(C73+C$75)/2</f>
        <v>0.15789473684210525</v>
      </c>
      <c r="D89" s="43">
        <f t="shared" ref="D89:K90" si="84">(D73+D$75)/2</f>
        <v>0.19897067850229</v>
      </c>
      <c r="E89" s="43">
        <f t="shared" si="84"/>
        <v>0.3125</v>
      </c>
      <c r="F89" s="43">
        <f t="shared" si="84"/>
        <v>0</v>
      </c>
      <c r="G89" s="43">
        <f t="shared" si="84"/>
        <v>0.10416666666666666</v>
      </c>
      <c r="H89" s="43">
        <f t="shared" si="84"/>
        <v>0.1</v>
      </c>
      <c r="I89" s="43">
        <f t="shared" si="84"/>
        <v>0.14583333333333334</v>
      </c>
      <c r="J89" s="43">
        <f t="shared" si="84"/>
        <v>0.24</v>
      </c>
      <c r="K89" s="43">
        <f t="shared" si="84"/>
        <v>0.5</v>
      </c>
      <c r="L89" s="43">
        <v>1</v>
      </c>
      <c r="M89" s="44">
        <f>SQRT(SUMXMY2(Table19[[#This Row],[Masa Kerja]:[Kawin]],$O$25:$W$25))</f>
        <v>1.3401746191550092</v>
      </c>
      <c r="N89" s="3"/>
      <c r="O89" s="19">
        <v>1</v>
      </c>
      <c r="P89" s="43">
        <f>(P73+P$76)/2</f>
        <v>0.13157894736842105</v>
      </c>
      <c r="Q89" s="43">
        <f t="shared" ref="Q89:X89" si="85">(Q73+Q$76)/2</f>
        <v>0.10779545776476698</v>
      </c>
      <c r="R89" s="43">
        <f t="shared" si="85"/>
        <v>0.3125</v>
      </c>
      <c r="S89" s="43">
        <f t="shared" si="85"/>
        <v>0</v>
      </c>
      <c r="T89" s="43">
        <f t="shared" si="85"/>
        <v>0.29166666666666669</v>
      </c>
      <c r="U89" s="43">
        <f t="shared" si="85"/>
        <v>0.08</v>
      </c>
      <c r="V89" s="43">
        <f t="shared" si="85"/>
        <v>0.16666666666666666</v>
      </c>
      <c r="W89" s="43">
        <f t="shared" si="85"/>
        <v>0.32</v>
      </c>
      <c r="X89" s="43">
        <f t="shared" si="85"/>
        <v>0.5</v>
      </c>
      <c r="Y89" s="43">
        <v>1</v>
      </c>
      <c r="Z89" s="44">
        <f>SQRT(SUMXMY2(Table1921[[#This Row],[Masa Kerja]:[Kawin]],$O$26:$W$26))</f>
        <v>1.7598762626169726</v>
      </c>
    </row>
    <row r="90" spans="2:26" ht="21.6" thickBot="1" x14ac:dyDescent="0.45">
      <c r="B90" s="19">
        <v>2</v>
      </c>
      <c r="C90" s="43">
        <f>(C74+C$75)/2</f>
        <v>0.34210526315789469</v>
      </c>
      <c r="D90" s="43">
        <f t="shared" si="84"/>
        <v>0.42929363992634212</v>
      </c>
      <c r="E90" s="43">
        <f t="shared" si="84"/>
        <v>0.3125</v>
      </c>
      <c r="F90" s="43">
        <f t="shared" si="84"/>
        <v>0</v>
      </c>
      <c r="G90" s="43">
        <f t="shared" si="84"/>
        <v>2.0833333333333332E-2</v>
      </c>
      <c r="H90" s="43">
        <f t="shared" si="84"/>
        <v>0.16</v>
      </c>
      <c r="I90" s="43">
        <f t="shared" si="84"/>
        <v>0.29166666666666669</v>
      </c>
      <c r="J90" s="43">
        <f t="shared" si="84"/>
        <v>0.12</v>
      </c>
      <c r="K90" s="43">
        <f t="shared" si="84"/>
        <v>0</v>
      </c>
      <c r="L90" s="43">
        <v>1</v>
      </c>
      <c r="M90" s="45">
        <f>SQRT(SUMXMY2(Table19[[#This Row],[Masa Kerja]:[Kawin]],$O$25:$W$25))</f>
        <v>1.0664822603029847</v>
      </c>
      <c r="N90" s="3"/>
      <c r="O90" s="19">
        <v>2</v>
      </c>
      <c r="P90" s="43">
        <f t="shared" ref="P90:X90" si="86">(P74+P$76)/2</f>
        <v>0.31578947368421051</v>
      </c>
      <c r="Q90" s="43">
        <f t="shared" si="86"/>
        <v>0.33811841918881913</v>
      </c>
      <c r="R90" s="43">
        <f t="shared" si="86"/>
        <v>0.3125</v>
      </c>
      <c r="S90" s="43">
        <f t="shared" si="86"/>
        <v>0</v>
      </c>
      <c r="T90" s="43">
        <f t="shared" si="86"/>
        <v>0.20833333333333334</v>
      </c>
      <c r="U90" s="43">
        <f t="shared" si="86"/>
        <v>0.14000000000000001</v>
      </c>
      <c r="V90" s="43">
        <f t="shared" si="86"/>
        <v>0.3125</v>
      </c>
      <c r="W90" s="43">
        <f t="shared" si="86"/>
        <v>0.2</v>
      </c>
      <c r="X90" s="43">
        <f t="shared" si="86"/>
        <v>0</v>
      </c>
      <c r="Y90" s="43">
        <v>1</v>
      </c>
      <c r="Z90" s="45">
        <f>SQRT(SUMXMY2(Table1921[[#This Row],[Masa Kerja]:[Kawin]],$O$26:$W$26))</f>
        <v>1.6827796943008277</v>
      </c>
    </row>
    <row r="91" spans="2:26" ht="21.6" thickBot="1" x14ac:dyDescent="0.45">
      <c r="B91" s="32">
        <v>4</v>
      </c>
      <c r="C91" s="46">
        <f>(C76+C75)/2</f>
        <v>0.28947368421052633</v>
      </c>
      <c r="D91" s="46">
        <f t="shared" ref="D91:K91" si="87">(D76+D75)/2</f>
        <v>0.30676613626705695</v>
      </c>
      <c r="E91" s="46">
        <f t="shared" si="87"/>
        <v>0.375</v>
      </c>
      <c r="F91" s="46">
        <f t="shared" si="87"/>
        <v>0</v>
      </c>
      <c r="G91" s="46">
        <f t="shared" si="87"/>
        <v>0.22916666666666669</v>
      </c>
      <c r="H91" s="46">
        <f t="shared" si="87"/>
        <v>0.02</v>
      </c>
      <c r="I91" s="46">
        <f t="shared" si="87"/>
        <v>0.3125</v>
      </c>
      <c r="J91" s="46">
        <f t="shared" si="87"/>
        <v>0.32</v>
      </c>
      <c r="K91" s="46">
        <f t="shared" si="87"/>
        <v>0</v>
      </c>
      <c r="L91" s="46">
        <v>1</v>
      </c>
      <c r="M91" s="47">
        <f>SQRT(SUMXMY2(Table19[[#This Row],[Masa Kerja]:[Kawin]],$O$25:$W$25))</f>
        <v>1.0649677355005831</v>
      </c>
      <c r="N91" s="3"/>
      <c r="O91" s="32">
        <v>3</v>
      </c>
      <c r="P91" s="46">
        <f t="shared" ref="P91:X91" si="88">(P75+P$76)/2</f>
        <v>0.28947368421052633</v>
      </c>
      <c r="Q91" s="46">
        <f t="shared" si="88"/>
        <v>0.30676613626705695</v>
      </c>
      <c r="R91" s="46">
        <f t="shared" si="88"/>
        <v>0.375</v>
      </c>
      <c r="S91" s="46">
        <f t="shared" si="88"/>
        <v>0</v>
      </c>
      <c r="T91" s="46">
        <f t="shared" si="88"/>
        <v>0.22916666666666669</v>
      </c>
      <c r="U91" s="46">
        <f t="shared" si="88"/>
        <v>0.02</v>
      </c>
      <c r="V91" s="46">
        <f t="shared" si="88"/>
        <v>0.3125</v>
      </c>
      <c r="W91" s="46">
        <f t="shared" si="88"/>
        <v>0.32</v>
      </c>
      <c r="X91" s="46">
        <f t="shared" si="88"/>
        <v>0</v>
      </c>
      <c r="Y91" s="46">
        <v>1</v>
      </c>
      <c r="Z91" s="47">
        <f>SQRT(SUMXMY2(Table1921[[#This Row],[Masa Kerja]:[Kawin]],$O$26:$W$26))</f>
        <v>1.6753793653702955</v>
      </c>
    </row>
    <row r="92" spans="2:26" ht="21" x14ac:dyDescent="0.4">
      <c r="B92" s="28">
        <v>5</v>
      </c>
      <c r="C92" s="10">
        <f>(C77+C$79)/2</f>
        <v>0.60526315789473684</v>
      </c>
      <c r="D92" s="10">
        <f t="shared" ref="D92:K92" si="89">(D77+D$79)/2</f>
        <v>0.73175008262901931</v>
      </c>
      <c r="E92" s="10">
        <f t="shared" si="89"/>
        <v>0.5</v>
      </c>
      <c r="F92" s="10">
        <f t="shared" si="89"/>
        <v>0.16666666666666666</v>
      </c>
      <c r="G92" s="10">
        <f t="shared" si="89"/>
        <v>0.66666666666666674</v>
      </c>
      <c r="H92" s="10">
        <f t="shared" si="89"/>
        <v>0.42000000000000004</v>
      </c>
      <c r="I92" s="10">
        <f t="shared" si="89"/>
        <v>0.29166666666666669</v>
      </c>
      <c r="J92" s="10">
        <f t="shared" si="89"/>
        <v>0.3</v>
      </c>
      <c r="K92" s="10">
        <f t="shared" si="89"/>
        <v>0</v>
      </c>
      <c r="L92" s="10">
        <v>2</v>
      </c>
      <c r="M92" s="48">
        <f>SQRT(SUMXMY2(Table19[[#This Row],[Masa Kerja]:[Kawin]],$O$25:$W$25))</f>
        <v>0.9345385055828922</v>
      </c>
      <c r="N92" s="3"/>
      <c r="O92" s="28">
        <v>5</v>
      </c>
      <c r="P92" s="10">
        <f>(P77+P78)/2</f>
        <v>0.31578947368421051</v>
      </c>
      <c r="Q92" s="10">
        <f t="shared" ref="Q92:X92" si="90">(Q77+Q78)/2</f>
        <v>0.95329028754898726</v>
      </c>
      <c r="R92" s="10">
        <f t="shared" si="90"/>
        <v>0.125</v>
      </c>
      <c r="S92" s="10">
        <f t="shared" si="90"/>
        <v>0.16666666666666666</v>
      </c>
      <c r="T92" s="10">
        <f t="shared" si="90"/>
        <v>0.54166666666666663</v>
      </c>
      <c r="U92" s="10">
        <f t="shared" si="90"/>
        <v>0.46</v>
      </c>
      <c r="V92" s="10">
        <f t="shared" si="90"/>
        <v>0.39583333333333331</v>
      </c>
      <c r="W92" s="10">
        <f t="shared" si="90"/>
        <v>0.36</v>
      </c>
      <c r="X92" s="10">
        <f t="shared" si="90"/>
        <v>0</v>
      </c>
      <c r="Y92" s="10">
        <v>2</v>
      </c>
      <c r="Z92" s="48">
        <f>SQRT(SUMXMY2(Table1921[[#This Row],[Masa Kerja]:[Kawin]],$O$26:$W$26))</f>
        <v>1.3595278848247372</v>
      </c>
    </row>
    <row r="93" spans="2:26" ht="21.6" thickBot="1" x14ac:dyDescent="0.45">
      <c r="B93" s="28">
        <v>6</v>
      </c>
      <c r="C93" s="10">
        <f>(C78+C$79)/2</f>
        <v>0.39473684210526316</v>
      </c>
      <c r="D93" s="10">
        <f t="shared" ref="D93:K93" si="91">(D78+D$79)/2</f>
        <v>0.77845979508003205</v>
      </c>
      <c r="E93" s="10">
        <f t="shared" si="91"/>
        <v>0.625</v>
      </c>
      <c r="F93" s="10">
        <f t="shared" si="91"/>
        <v>0.33333333333333331</v>
      </c>
      <c r="G93" s="10">
        <f t="shared" si="91"/>
        <v>0.58333333333333337</v>
      </c>
      <c r="H93" s="10">
        <f t="shared" si="91"/>
        <v>0.36</v>
      </c>
      <c r="I93" s="10">
        <f t="shared" si="91"/>
        <v>0.52083333333333337</v>
      </c>
      <c r="J93" s="10">
        <f t="shared" si="91"/>
        <v>0.42</v>
      </c>
      <c r="K93" s="10">
        <f t="shared" si="91"/>
        <v>0</v>
      </c>
      <c r="L93" s="10">
        <v>2</v>
      </c>
      <c r="M93" s="45">
        <f>SQRT(SUMXMY2(Table19[[#This Row],[Masa Kerja]:[Kawin]],$O$25:$W$25))</f>
        <v>0.93301142371460599</v>
      </c>
      <c r="N93" s="3"/>
      <c r="O93" s="28">
        <v>7</v>
      </c>
      <c r="P93" s="10">
        <f>(P79+P$78)/2</f>
        <v>0.39473684210526316</v>
      </c>
      <c r="Q93" s="10">
        <f t="shared" ref="Q93:X93" si="92">(Q79+Q$78)/2</f>
        <v>0.77845979508003205</v>
      </c>
      <c r="R93" s="10">
        <f t="shared" si="92"/>
        <v>0.625</v>
      </c>
      <c r="S93" s="10">
        <f t="shared" si="92"/>
        <v>0.33333333333333331</v>
      </c>
      <c r="T93" s="10">
        <f t="shared" si="92"/>
        <v>0.58333333333333337</v>
      </c>
      <c r="U93" s="10">
        <f t="shared" si="92"/>
        <v>0.36</v>
      </c>
      <c r="V93" s="10">
        <f t="shared" si="92"/>
        <v>0.52083333333333337</v>
      </c>
      <c r="W93" s="10">
        <f t="shared" si="92"/>
        <v>0.42</v>
      </c>
      <c r="X93" s="10">
        <f t="shared" si="92"/>
        <v>0</v>
      </c>
      <c r="Y93" s="10">
        <v>2</v>
      </c>
      <c r="Z93" s="45">
        <f>SQRT(SUMXMY2(Table1921[[#This Row],[Masa Kerja]:[Kawin]],$O$26:$W$26))</f>
        <v>1.2955327710818343</v>
      </c>
    </row>
    <row r="94" spans="2:26" ht="21.6" thickBot="1" x14ac:dyDescent="0.45">
      <c r="B94" s="37">
        <v>8</v>
      </c>
      <c r="C94" s="49">
        <f>(C80+C79)/2</f>
        <v>0.5</v>
      </c>
      <c r="D94" s="49">
        <f t="shared" ref="D94:K94" si="93">(D80+D79)/2</f>
        <v>0.49582133245195714</v>
      </c>
      <c r="E94" s="49">
        <f t="shared" si="93"/>
        <v>1</v>
      </c>
      <c r="F94" s="49">
        <f t="shared" si="93"/>
        <v>0.33333333333333331</v>
      </c>
      <c r="G94" s="49">
        <f t="shared" si="93"/>
        <v>0.60416666666666674</v>
      </c>
      <c r="H94" s="49">
        <f t="shared" si="93"/>
        <v>0.36</v>
      </c>
      <c r="I94" s="49">
        <f t="shared" si="93"/>
        <v>0.375</v>
      </c>
      <c r="J94" s="49">
        <f t="shared" si="93"/>
        <v>0.42</v>
      </c>
      <c r="K94" s="49">
        <f t="shared" si="93"/>
        <v>0</v>
      </c>
      <c r="L94" s="49">
        <v>2</v>
      </c>
      <c r="M94" s="50">
        <f>SQRT(SUMXMY2(Table19[[#This Row],[Masa Kerja]:[Kawin]],$O$25:$W$25))</f>
        <v>0.7794607733839779</v>
      </c>
      <c r="N94" s="3"/>
      <c r="O94" s="37">
        <v>8</v>
      </c>
      <c r="P94" s="49">
        <f>(P80+P$78)/2</f>
        <v>0.21052631578947367</v>
      </c>
      <c r="Q94" s="49">
        <f t="shared" ref="Q94:X94" si="94">(Q80+Q$78)/2</f>
        <v>0.71736153737192498</v>
      </c>
      <c r="R94" s="49">
        <f t="shared" si="94"/>
        <v>0.625</v>
      </c>
      <c r="S94" s="49">
        <f t="shared" si="94"/>
        <v>0.33333333333333331</v>
      </c>
      <c r="T94" s="49">
        <f t="shared" si="94"/>
        <v>0.47916666666666663</v>
      </c>
      <c r="U94" s="49">
        <f t="shared" si="94"/>
        <v>0.4</v>
      </c>
      <c r="V94" s="49">
        <f t="shared" si="94"/>
        <v>0.47916666666666663</v>
      </c>
      <c r="W94" s="49">
        <f t="shared" si="94"/>
        <v>0.48</v>
      </c>
      <c r="X94" s="49">
        <f t="shared" si="94"/>
        <v>0</v>
      </c>
      <c r="Y94" s="49">
        <v>2</v>
      </c>
      <c r="Z94" s="47">
        <f>SQRT(SUMXMY2(Table1921[[#This Row],[Masa Kerja]:[Kawin]],$O$26:$W$26))</f>
        <v>1.2726064064792983</v>
      </c>
    </row>
    <row r="95" spans="2:26" ht="21.6" thickBot="1" x14ac:dyDescent="0.45">
      <c r="B95" s="39">
        <v>9</v>
      </c>
      <c r="C95" s="13">
        <f>(C81+C82)/2</f>
        <v>0.47368421052631582</v>
      </c>
      <c r="D95" s="13">
        <f t="shared" ref="D95:K95" si="95">(D81+D82)/2</f>
        <v>0.66905897351149723</v>
      </c>
      <c r="E95" s="13">
        <f t="shared" si="95"/>
        <v>0.125</v>
      </c>
      <c r="F95" s="13">
        <f t="shared" si="95"/>
        <v>0.33333333333333331</v>
      </c>
      <c r="G95" s="13">
        <f t="shared" si="95"/>
        <v>0.91666666666666663</v>
      </c>
      <c r="H95" s="13">
        <f t="shared" si="95"/>
        <v>0.98</v>
      </c>
      <c r="I95" s="13">
        <f t="shared" si="95"/>
        <v>0.64583333333333326</v>
      </c>
      <c r="J95" s="13">
        <f t="shared" si="95"/>
        <v>0.94</v>
      </c>
      <c r="K95" s="13">
        <f t="shared" si="95"/>
        <v>0</v>
      </c>
      <c r="L95" s="13">
        <v>3</v>
      </c>
      <c r="M95" s="48">
        <f>SQRT(SUMXMY2(Table19[[#This Row],[Masa Kerja]:[Kawin]],$O$25:$W$25))</f>
        <v>1.5904882941047573</v>
      </c>
      <c r="N95" s="3"/>
      <c r="O95" s="39">
        <v>9</v>
      </c>
      <c r="P95" s="13">
        <f>(P81+P$84)/2</f>
        <v>0.10526315789473684</v>
      </c>
      <c r="Q95" s="13">
        <f t="shared" ref="Q95:X95" si="96">(Q81+Q$84)/2</f>
        <v>0.57845365692431183</v>
      </c>
      <c r="R95" s="13">
        <f t="shared" si="96"/>
        <v>0.125</v>
      </c>
      <c r="S95" s="13">
        <f t="shared" si="96"/>
        <v>0.16666666666666666</v>
      </c>
      <c r="T95" s="13">
        <f t="shared" si="96"/>
        <v>0.95833333333333326</v>
      </c>
      <c r="U95" s="13">
        <f t="shared" si="96"/>
        <v>0.74</v>
      </c>
      <c r="V95" s="13">
        <f t="shared" si="96"/>
        <v>0.875</v>
      </c>
      <c r="W95" s="13">
        <f t="shared" si="96"/>
        <v>0.88</v>
      </c>
      <c r="X95" s="13">
        <f t="shared" si="96"/>
        <v>0</v>
      </c>
      <c r="Y95" s="13">
        <v>3</v>
      </c>
      <c r="Z95" s="59">
        <f>SQRT(SUMXMY2(Table1921[[#This Row],[Masa Kerja]:[Kawin]],$O$26:$W$26))</f>
        <v>0.87458043480279901</v>
      </c>
    </row>
    <row r="96" spans="2:26" ht="21.6" thickBot="1" x14ac:dyDescent="0.45">
      <c r="B96" s="39">
        <v>11</v>
      </c>
      <c r="C96" s="13">
        <f>(C83+C$82)/2</f>
        <v>0.52631578947368418</v>
      </c>
      <c r="D96" s="13">
        <f t="shared" ref="D96:K96" si="97">(D83+D$82)/2</f>
        <v>0.48024316539968837</v>
      </c>
      <c r="E96" s="13">
        <f t="shared" si="97"/>
        <v>0.25</v>
      </c>
      <c r="F96" s="13">
        <f t="shared" si="97"/>
        <v>0.5</v>
      </c>
      <c r="G96" s="13">
        <f t="shared" si="97"/>
        <v>0.77083333333333326</v>
      </c>
      <c r="H96" s="13">
        <f t="shared" si="97"/>
        <v>0.82000000000000006</v>
      </c>
      <c r="I96" s="13">
        <f t="shared" si="97"/>
        <v>0.625</v>
      </c>
      <c r="J96" s="13">
        <f t="shared" si="97"/>
        <v>0.94</v>
      </c>
      <c r="K96" s="13">
        <f t="shared" si="97"/>
        <v>0</v>
      </c>
      <c r="L96" s="13">
        <v>3</v>
      </c>
      <c r="M96" s="45">
        <f>SQRT(SUMXMY2(Table19[[#This Row],[Masa Kerja]:[Kawin]],$O$25:$W$25))</f>
        <v>1.3690726584384632</v>
      </c>
      <c r="N96" s="3"/>
      <c r="O96" s="41">
        <v>10</v>
      </c>
      <c r="P96" s="51">
        <f t="shared" ref="P96:X97" si="98">(P82+P$84)/2</f>
        <v>0.52631578947368418</v>
      </c>
      <c r="Q96" s="51">
        <f t="shared" si="98"/>
        <v>0.48024316539968837</v>
      </c>
      <c r="R96" s="51">
        <f t="shared" si="98"/>
        <v>0.25</v>
      </c>
      <c r="S96" s="51">
        <f t="shared" si="98"/>
        <v>0.5</v>
      </c>
      <c r="T96" s="51">
        <f t="shared" si="98"/>
        <v>0.95833333333333326</v>
      </c>
      <c r="U96" s="51">
        <f t="shared" si="98"/>
        <v>0.76</v>
      </c>
      <c r="V96" s="51">
        <f t="shared" si="98"/>
        <v>0.77083333333333326</v>
      </c>
      <c r="W96" s="51">
        <f t="shared" si="98"/>
        <v>0.82000000000000006</v>
      </c>
      <c r="X96" s="51">
        <f t="shared" si="98"/>
        <v>0</v>
      </c>
      <c r="Y96" s="51">
        <v>3</v>
      </c>
      <c r="Z96" s="47">
        <f>SQRT(SUMXMY2(Table1921[[#This Row],[Masa Kerja]:[Kawin]],$O$26:$W$26))</f>
        <v>0.70802124958257373</v>
      </c>
    </row>
    <row r="97" spans="2:26" ht="21.6" thickBot="1" x14ac:dyDescent="0.45">
      <c r="B97" s="41">
        <v>12</v>
      </c>
      <c r="C97" s="51">
        <f>(C84+C$82)/2</f>
        <v>0.52631578947368418</v>
      </c>
      <c r="D97" s="51">
        <f t="shared" ref="D97:K97" si="99">(D84+D$82)/2</f>
        <v>0.48024316539968837</v>
      </c>
      <c r="E97" s="51">
        <f t="shared" si="99"/>
        <v>0.25</v>
      </c>
      <c r="F97" s="51">
        <f t="shared" si="99"/>
        <v>0.5</v>
      </c>
      <c r="G97" s="51">
        <f t="shared" si="99"/>
        <v>0.95833333333333326</v>
      </c>
      <c r="H97" s="51">
        <f t="shared" si="99"/>
        <v>0.76</v>
      </c>
      <c r="I97" s="51">
        <f t="shared" si="99"/>
        <v>0.77083333333333326</v>
      </c>
      <c r="J97" s="51">
        <f t="shared" si="99"/>
        <v>0.82000000000000006</v>
      </c>
      <c r="K97" s="51">
        <f t="shared" si="99"/>
        <v>0</v>
      </c>
      <c r="L97" s="51">
        <v>3</v>
      </c>
      <c r="M97" s="47">
        <f>SQRT(SUMXMY2(Table19[[#This Row],[Masa Kerja]:[Kawin]],$O$25:$W$25))</f>
        <v>1.3574113229376408</v>
      </c>
      <c r="N97" s="3"/>
      <c r="O97" s="84">
        <v>11</v>
      </c>
      <c r="P97" s="85">
        <f t="shared" si="98"/>
        <v>0.15789473684210525</v>
      </c>
      <c r="Q97" s="85">
        <f t="shared" si="98"/>
        <v>0.38963784881250296</v>
      </c>
      <c r="R97" s="85">
        <f t="shared" si="98"/>
        <v>0.25</v>
      </c>
      <c r="S97" s="85">
        <f t="shared" si="98"/>
        <v>0.33333333333333331</v>
      </c>
      <c r="T97" s="85">
        <f t="shared" si="98"/>
        <v>0.8125</v>
      </c>
      <c r="U97" s="85">
        <f t="shared" si="98"/>
        <v>0.58000000000000007</v>
      </c>
      <c r="V97" s="85">
        <f t="shared" si="98"/>
        <v>0.85416666666666674</v>
      </c>
      <c r="W97" s="85">
        <f t="shared" si="98"/>
        <v>0.88</v>
      </c>
      <c r="X97" s="85">
        <f t="shared" si="98"/>
        <v>0</v>
      </c>
      <c r="Y97" s="85">
        <v>3</v>
      </c>
      <c r="Z97" s="86">
        <f>SQRT(SUMXMY2(Table1921[[#This Row],[Masa Kerja]:[Kawin]],$O$26:$W$26))</f>
        <v>0.73392495074996156</v>
      </c>
    </row>
    <row r="101" spans="2:26" ht="25.8" x14ac:dyDescent="0.5">
      <c r="B101" s="75" t="s">
        <v>24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52"/>
      <c r="N101" s="52"/>
      <c r="O101" s="75" t="s">
        <v>25</v>
      </c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spans="2:26" ht="21.6" thickBot="1" x14ac:dyDescent="0.45">
      <c r="B102" s="15" t="s">
        <v>14</v>
      </c>
      <c r="C102" s="16" t="s">
        <v>0</v>
      </c>
      <c r="D102" s="4" t="s">
        <v>1</v>
      </c>
      <c r="E102" s="4" t="s">
        <v>2</v>
      </c>
      <c r="F102" s="4" t="s">
        <v>3</v>
      </c>
      <c r="G102" s="4" t="s">
        <v>4</v>
      </c>
      <c r="H102" s="4" t="s">
        <v>5</v>
      </c>
      <c r="I102" s="4" t="s">
        <v>6</v>
      </c>
      <c r="J102" s="4" t="s">
        <v>7</v>
      </c>
      <c r="K102" s="4" t="s">
        <v>8</v>
      </c>
      <c r="L102" s="4" t="s">
        <v>9</v>
      </c>
      <c r="M102" s="3"/>
      <c r="N102" s="3"/>
      <c r="O102" s="15" t="s">
        <v>14</v>
      </c>
      <c r="P102" s="16" t="s">
        <v>0</v>
      </c>
      <c r="Q102" s="4" t="s">
        <v>1</v>
      </c>
      <c r="R102" s="4" t="s">
        <v>2</v>
      </c>
      <c r="S102" s="4" t="s">
        <v>3</v>
      </c>
      <c r="T102" s="4" t="s">
        <v>4</v>
      </c>
      <c r="U102" s="4" t="s">
        <v>5</v>
      </c>
      <c r="V102" s="4" t="s">
        <v>6</v>
      </c>
      <c r="W102" s="4" t="s">
        <v>7</v>
      </c>
      <c r="X102" s="4" t="s">
        <v>8</v>
      </c>
      <c r="Y102" s="4" t="s">
        <v>9</v>
      </c>
    </row>
    <row r="103" spans="2:26" ht="21.6" thickTop="1" x14ac:dyDescent="0.4">
      <c r="B103" s="17">
        <f>B25</f>
        <v>3</v>
      </c>
      <c r="C103" s="71">
        <f t="shared" ref="C103:L103" si="100">C25</f>
        <v>0.31578947368421051</v>
      </c>
      <c r="D103" s="71">
        <f t="shared" si="100"/>
        <v>0.39794135700458</v>
      </c>
      <c r="E103" s="71">
        <f t="shared" si="100"/>
        <v>0.375</v>
      </c>
      <c r="F103" s="71">
        <f t="shared" si="100"/>
        <v>0</v>
      </c>
      <c r="G103" s="71">
        <f t="shared" si="100"/>
        <v>4.1666666666666664E-2</v>
      </c>
      <c r="H103" s="71">
        <f t="shared" si="100"/>
        <v>0.04</v>
      </c>
      <c r="I103" s="71">
        <f t="shared" si="100"/>
        <v>0.29166666666666669</v>
      </c>
      <c r="J103" s="71">
        <f t="shared" si="100"/>
        <v>0.24</v>
      </c>
      <c r="K103" s="71">
        <f t="shared" si="100"/>
        <v>0</v>
      </c>
      <c r="L103" s="71">
        <f t="shared" si="100"/>
        <v>1</v>
      </c>
      <c r="M103" s="3"/>
      <c r="N103" s="3"/>
      <c r="O103" s="17">
        <f t="shared" ref="O103" si="101">B24</f>
        <v>2</v>
      </c>
      <c r="P103" s="19">
        <f t="shared" ref="P103" si="102">C24</f>
        <v>0.36842105263157893</v>
      </c>
      <c r="Q103" s="19">
        <f t="shared" ref="Q103" si="103">D24</f>
        <v>0.46064592284810424</v>
      </c>
      <c r="R103" s="19">
        <f t="shared" ref="R103" si="104">E24</f>
        <v>0.25</v>
      </c>
      <c r="S103" s="19">
        <f t="shared" ref="S103" si="105">F24</f>
        <v>0</v>
      </c>
      <c r="T103" s="19">
        <f t="shared" ref="T103" si="106">G24</f>
        <v>0</v>
      </c>
      <c r="U103" s="19">
        <f t="shared" ref="U103" si="107">H24</f>
        <v>0.28000000000000003</v>
      </c>
      <c r="V103" s="19">
        <f t="shared" ref="V103" si="108">I24</f>
        <v>0.29166666666666669</v>
      </c>
      <c r="W103" s="19">
        <f t="shared" ref="W103" si="109">J24</f>
        <v>0</v>
      </c>
      <c r="X103" s="19">
        <f t="shared" ref="X103" si="110">K24</f>
        <v>0</v>
      </c>
      <c r="Y103" s="19">
        <f t="shared" ref="Y103" si="111">L24</f>
        <v>1</v>
      </c>
    </row>
    <row r="104" spans="2:26" ht="21" x14ac:dyDescent="0.4">
      <c r="B104" s="17">
        <f>B24</f>
        <v>2</v>
      </c>
      <c r="C104" s="71">
        <f t="shared" ref="C104:L104" si="112">C24</f>
        <v>0.36842105263157893</v>
      </c>
      <c r="D104" s="71">
        <f t="shared" si="112"/>
        <v>0.46064592284810424</v>
      </c>
      <c r="E104" s="71">
        <f t="shared" si="112"/>
        <v>0.25</v>
      </c>
      <c r="F104" s="71">
        <f t="shared" si="112"/>
        <v>0</v>
      </c>
      <c r="G104" s="71">
        <f t="shared" si="112"/>
        <v>0</v>
      </c>
      <c r="H104" s="71">
        <f t="shared" si="112"/>
        <v>0.28000000000000003</v>
      </c>
      <c r="I104" s="71">
        <f t="shared" si="112"/>
        <v>0.29166666666666669</v>
      </c>
      <c r="J104" s="71">
        <f t="shared" si="112"/>
        <v>0</v>
      </c>
      <c r="K104" s="71">
        <f t="shared" si="112"/>
        <v>0</v>
      </c>
      <c r="L104" s="71">
        <f t="shared" si="112"/>
        <v>1</v>
      </c>
      <c r="M104" s="3"/>
      <c r="N104" s="3"/>
      <c r="O104" s="20">
        <f t="shared" ref="O104:Y106" si="113">B26</f>
        <v>4</v>
      </c>
      <c r="P104" s="19">
        <f t="shared" si="113"/>
        <v>0.26315789473684209</v>
      </c>
      <c r="Q104" s="19">
        <f t="shared" si="113"/>
        <v>0.21559091552953397</v>
      </c>
      <c r="R104" s="19">
        <f t="shared" si="113"/>
        <v>0.375</v>
      </c>
      <c r="S104" s="19">
        <f t="shared" si="113"/>
        <v>0</v>
      </c>
      <c r="T104" s="19">
        <f t="shared" si="113"/>
        <v>0.41666666666666669</v>
      </c>
      <c r="U104" s="19">
        <f t="shared" si="113"/>
        <v>0</v>
      </c>
      <c r="V104" s="19">
        <f t="shared" si="113"/>
        <v>0.33333333333333331</v>
      </c>
      <c r="W104" s="19">
        <f t="shared" si="113"/>
        <v>0.4</v>
      </c>
      <c r="X104" s="19">
        <f t="shared" si="113"/>
        <v>0</v>
      </c>
      <c r="Y104" s="5">
        <f t="shared" si="113"/>
        <v>1</v>
      </c>
    </row>
    <row r="105" spans="2:26" ht="21" x14ac:dyDescent="0.4">
      <c r="B105" s="21">
        <f t="shared" ref="B105:L105" si="114">B27</f>
        <v>5</v>
      </c>
      <c r="C105" s="22">
        <f t="shared" si="114"/>
        <v>0.52631578947368418</v>
      </c>
      <c r="D105" s="22">
        <f t="shared" si="114"/>
        <v>0.90658057509797441</v>
      </c>
      <c r="E105" s="22">
        <f t="shared" si="114"/>
        <v>0</v>
      </c>
      <c r="F105" s="22">
        <f t="shared" si="114"/>
        <v>0</v>
      </c>
      <c r="G105" s="22">
        <f t="shared" si="114"/>
        <v>0.625</v>
      </c>
      <c r="H105" s="22">
        <f t="shared" si="114"/>
        <v>0.52</v>
      </c>
      <c r="I105" s="22">
        <f t="shared" si="114"/>
        <v>0.16666666666666666</v>
      </c>
      <c r="J105" s="22">
        <f t="shared" si="114"/>
        <v>0.24</v>
      </c>
      <c r="K105" s="22">
        <f t="shared" si="114"/>
        <v>0</v>
      </c>
      <c r="L105" s="23">
        <f t="shared" si="114"/>
        <v>2</v>
      </c>
      <c r="M105" s="3"/>
      <c r="N105" s="3"/>
      <c r="O105" s="9">
        <f t="shared" si="113"/>
        <v>5</v>
      </c>
      <c r="P105" s="7">
        <f t="shared" si="113"/>
        <v>0.52631578947368418</v>
      </c>
      <c r="Q105" s="7">
        <f t="shared" si="113"/>
        <v>0.90658057509797441</v>
      </c>
      <c r="R105" s="7">
        <f t="shared" si="113"/>
        <v>0</v>
      </c>
      <c r="S105" s="7">
        <f t="shared" si="113"/>
        <v>0</v>
      </c>
      <c r="T105" s="7">
        <f t="shared" si="113"/>
        <v>0.625</v>
      </c>
      <c r="U105" s="7">
        <f t="shared" si="113"/>
        <v>0.52</v>
      </c>
      <c r="V105" s="7">
        <f t="shared" si="113"/>
        <v>0.16666666666666666</v>
      </c>
      <c r="W105" s="7">
        <f t="shared" si="113"/>
        <v>0.24</v>
      </c>
      <c r="X105" s="7">
        <f t="shared" si="113"/>
        <v>0</v>
      </c>
      <c r="Y105" s="7">
        <f t="shared" si="113"/>
        <v>2</v>
      </c>
    </row>
    <row r="106" spans="2:26" ht="21" x14ac:dyDescent="0.4">
      <c r="B106" s="9">
        <f t="shared" ref="B106:L106" si="115">B30</f>
        <v>8</v>
      </c>
      <c r="C106" s="23">
        <f t="shared" si="115"/>
        <v>0.31578947368421051</v>
      </c>
      <c r="D106" s="23">
        <f t="shared" si="115"/>
        <v>0.43472307474385002</v>
      </c>
      <c r="E106" s="23">
        <f t="shared" si="115"/>
        <v>1</v>
      </c>
      <c r="F106" s="23">
        <f t="shared" si="115"/>
        <v>0.33333333333333331</v>
      </c>
      <c r="G106" s="23">
        <f t="shared" si="115"/>
        <v>0.5</v>
      </c>
      <c r="H106" s="23">
        <f t="shared" si="115"/>
        <v>0.4</v>
      </c>
      <c r="I106" s="23">
        <f t="shared" si="115"/>
        <v>0.33333333333333331</v>
      </c>
      <c r="J106" s="23">
        <f t="shared" si="115"/>
        <v>0.48</v>
      </c>
      <c r="K106" s="23">
        <f t="shared" si="115"/>
        <v>0</v>
      </c>
      <c r="L106" s="23">
        <f t="shared" si="115"/>
        <v>2</v>
      </c>
      <c r="M106" s="3"/>
      <c r="N106" s="3"/>
      <c r="O106" s="9">
        <f t="shared" si="113"/>
        <v>6</v>
      </c>
      <c r="P106" s="7">
        <f t="shared" si="113"/>
        <v>0.10526315789473684</v>
      </c>
      <c r="Q106" s="7">
        <f t="shared" si="113"/>
        <v>1</v>
      </c>
      <c r="R106" s="7">
        <f t="shared" si="113"/>
        <v>0.25</v>
      </c>
      <c r="S106" s="7">
        <f t="shared" si="113"/>
        <v>0.33333333333333331</v>
      </c>
      <c r="T106" s="7">
        <f t="shared" si="113"/>
        <v>0.45833333333333331</v>
      </c>
      <c r="U106" s="7">
        <f t="shared" si="113"/>
        <v>0.4</v>
      </c>
      <c r="V106" s="7">
        <f t="shared" si="113"/>
        <v>0.625</v>
      </c>
      <c r="W106" s="7">
        <f t="shared" si="113"/>
        <v>0.48</v>
      </c>
      <c r="X106" s="7">
        <f t="shared" si="113"/>
        <v>0</v>
      </c>
      <c r="Y106" s="7">
        <f t="shared" si="113"/>
        <v>2</v>
      </c>
    </row>
    <row r="107" spans="2:26" ht="21" x14ac:dyDescent="0.4">
      <c r="B107" s="12">
        <f t="shared" ref="B107:L107" si="116">B33</f>
        <v>11</v>
      </c>
      <c r="C107" s="24">
        <f t="shared" si="116"/>
        <v>0.15789473684210525</v>
      </c>
      <c r="D107" s="24">
        <f t="shared" si="116"/>
        <v>0.38963784881250296</v>
      </c>
      <c r="E107" s="24">
        <f t="shared" si="116"/>
        <v>0.25</v>
      </c>
      <c r="F107" s="24">
        <f t="shared" si="116"/>
        <v>0.33333333333333331</v>
      </c>
      <c r="G107" s="24">
        <f t="shared" si="116"/>
        <v>0.625</v>
      </c>
      <c r="H107" s="24">
        <f t="shared" si="116"/>
        <v>0.64</v>
      </c>
      <c r="I107" s="24">
        <f t="shared" si="116"/>
        <v>0.70833333333333337</v>
      </c>
      <c r="J107" s="24">
        <f t="shared" si="116"/>
        <v>1</v>
      </c>
      <c r="K107" s="24">
        <f t="shared" si="116"/>
        <v>0</v>
      </c>
      <c r="L107" s="24">
        <f t="shared" si="116"/>
        <v>3</v>
      </c>
      <c r="M107" s="3"/>
      <c r="N107" s="3"/>
      <c r="O107" s="12">
        <f t="shared" ref="O107:Y108" si="117">B31</f>
        <v>9</v>
      </c>
      <c r="P107" s="25">
        <f t="shared" si="117"/>
        <v>5.2631578947368418E-2</v>
      </c>
      <c r="Q107" s="25">
        <f t="shared" si="117"/>
        <v>0.7672694650361207</v>
      </c>
      <c r="R107" s="25">
        <f t="shared" si="117"/>
        <v>0</v>
      </c>
      <c r="S107" s="25">
        <f t="shared" si="117"/>
        <v>0</v>
      </c>
      <c r="T107" s="25">
        <f t="shared" si="117"/>
        <v>0.91666666666666663</v>
      </c>
      <c r="U107" s="25">
        <f t="shared" si="117"/>
        <v>0.96</v>
      </c>
      <c r="V107" s="25">
        <f t="shared" si="117"/>
        <v>0.75</v>
      </c>
      <c r="W107" s="25">
        <f t="shared" si="117"/>
        <v>1</v>
      </c>
      <c r="X107" s="25">
        <f t="shared" si="117"/>
        <v>0</v>
      </c>
      <c r="Y107" s="25">
        <f t="shared" si="117"/>
        <v>3</v>
      </c>
    </row>
    <row r="108" spans="2:26" ht="21" x14ac:dyDescent="0.4">
      <c r="B108" s="12">
        <f t="shared" ref="B108:L108" si="118">B34</f>
        <v>12</v>
      </c>
      <c r="C108" s="24">
        <f t="shared" si="118"/>
        <v>0.15789473684210525</v>
      </c>
      <c r="D108" s="24">
        <f t="shared" si="118"/>
        <v>0.38963784881250296</v>
      </c>
      <c r="E108" s="24">
        <f t="shared" si="118"/>
        <v>0.25</v>
      </c>
      <c r="F108" s="24">
        <f t="shared" si="118"/>
        <v>0.33333333333333331</v>
      </c>
      <c r="G108" s="24">
        <f t="shared" si="118"/>
        <v>1</v>
      </c>
      <c r="H108" s="24">
        <f t="shared" si="118"/>
        <v>0.52</v>
      </c>
      <c r="I108" s="24">
        <f t="shared" si="118"/>
        <v>1</v>
      </c>
      <c r="J108" s="24">
        <f t="shared" si="118"/>
        <v>0.76</v>
      </c>
      <c r="K108" s="24">
        <f t="shared" si="118"/>
        <v>0</v>
      </c>
      <c r="L108" s="24">
        <f t="shared" si="118"/>
        <v>3</v>
      </c>
      <c r="M108" s="3"/>
      <c r="N108" s="3"/>
      <c r="O108" s="12">
        <f t="shared" si="117"/>
        <v>10</v>
      </c>
      <c r="P108" s="25">
        <f t="shared" si="117"/>
        <v>0.89473684210526316</v>
      </c>
      <c r="Q108" s="25">
        <f t="shared" si="117"/>
        <v>0.57084848198687377</v>
      </c>
      <c r="R108" s="25">
        <f t="shared" si="117"/>
        <v>0.25</v>
      </c>
      <c r="S108" s="25">
        <f t="shared" si="117"/>
        <v>0.66666666666666663</v>
      </c>
      <c r="T108" s="25">
        <f t="shared" si="117"/>
        <v>0.91666666666666663</v>
      </c>
      <c r="U108" s="25">
        <f t="shared" si="117"/>
        <v>1</v>
      </c>
      <c r="V108" s="25">
        <f t="shared" si="117"/>
        <v>0.54166666666666663</v>
      </c>
      <c r="W108" s="25">
        <f t="shared" si="117"/>
        <v>0.88</v>
      </c>
      <c r="X108" s="25">
        <f t="shared" si="117"/>
        <v>0</v>
      </c>
      <c r="Y108" s="25">
        <f t="shared" si="117"/>
        <v>3</v>
      </c>
    </row>
    <row r="109" spans="2:26" ht="21" x14ac:dyDescent="0.4"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6" ht="25.8" x14ac:dyDescent="0.5">
      <c r="B110" s="75" t="s">
        <v>26</v>
      </c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52"/>
      <c r="N110" s="52"/>
      <c r="O110" s="75" t="s">
        <v>27</v>
      </c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spans="2:26" ht="21.6" thickBot="1" x14ac:dyDescent="0.45">
      <c r="B111" s="15" t="s">
        <v>14</v>
      </c>
      <c r="C111" s="16" t="s">
        <v>0</v>
      </c>
      <c r="D111" s="4" t="s">
        <v>1</v>
      </c>
      <c r="E111" s="4" t="s">
        <v>2</v>
      </c>
      <c r="F111" s="4" t="s">
        <v>3</v>
      </c>
      <c r="G111" s="4" t="s">
        <v>4</v>
      </c>
      <c r="H111" s="4" t="s">
        <v>5</v>
      </c>
      <c r="I111" s="4" t="s">
        <v>6</v>
      </c>
      <c r="J111" s="4" t="s">
        <v>7</v>
      </c>
      <c r="K111" s="4" t="s">
        <v>8</v>
      </c>
      <c r="L111" s="4" t="s">
        <v>9</v>
      </c>
      <c r="M111" s="3"/>
      <c r="N111" s="3"/>
      <c r="O111" s="15" t="s">
        <v>14</v>
      </c>
      <c r="P111" s="16" t="s">
        <v>0</v>
      </c>
      <c r="Q111" s="4" t="s">
        <v>1</v>
      </c>
      <c r="R111" s="4" t="s">
        <v>2</v>
      </c>
      <c r="S111" s="4" t="s">
        <v>3</v>
      </c>
      <c r="T111" s="4" t="s">
        <v>4</v>
      </c>
      <c r="U111" s="4" t="s">
        <v>5</v>
      </c>
      <c r="V111" s="4" t="s">
        <v>6</v>
      </c>
      <c r="W111" s="4" t="s">
        <v>7</v>
      </c>
      <c r="X111" s="4" t="s">
        <v>8</v>
      </c>
      <c r="Y111" s="4" t="s">
        <v>9</v>
      </c>
    </row>
    <row r="112" spans="2:26" ht="21.6" thickTop="1" x14ac:dyDescent="0.4">
      <c r="B112" s="17">
        <f t="shared" ref="B112:L112" si="119">B25</f>
        <v>3</v>
      </c>
      <c r="C112" s="19">
        <f t="shared" si="119"/>
        <v>0.31578947368421051</v>
      </c>
      <c r="D112" s="19">
        <f t="shared" si="119"/>
        <v>0.39794135700458</v>
      </c>
      <c r="E112" s="19">
        <f t="shared" si="119"/>
        <v>0.375</v>
      </c>
      <c r="F112" s="19">
        <f t="shared" si="119"/>
        <v>0</v>
      </c>
      <c r="G112" s="19">
        <f t="shared" si="119"/>
        <v>4.1666666666666664E-2</v>
      </c>
      <c r="H112" s="19">
        <f t="shared" si="119"/>
        <v>0.04</v>
      </c>
      <c r="I112" s="19">
        <f t="shared" si="119"/>
        <v>0.29166666666666669</v>
      </c>
      <c r="J112" s="19">
        <f t="shared" si="119"/>
        <v>0.24</v>
      </c>
      <c r="K112" s="19">
        <f t="shared" si="119"/>
        <v>0</v>
      </c>
      <c r="L112" s="19">
        <f t="shared" si="119"/>
        <v>1</v>
      </c>
      <c r="M112" s="3"/>
      <c r="N112" s="3"/>
      <c r="O112" s="17">
        <f>B26</f>
        <v>4</v>
      </c>
      <c r="P112" s="17">
        <f t="shared" ref="P112:Y112" si="120">C26</f>
        <v>0.26315789473684209</v>
      </c>
      <c r="Q112" s="17">
        <f t="shared" si="120"/>
        <v>0.21559091552953397</v>
      </c>
      <c r="R112" s="17">
        <f t="shared" si="120"/>
        <v>0.375</v>
      </c>
      <c r="S112" s="17">
        <f t="shared" si="120"/>
        <v>0</v>
      </c>
      <c r="T112" s="17">
        <f t="shared" si="120"/>
        <v>0.41666666666666669</v>
      </c>
      <c r="U112" s="17">
        <f t="shared" si="120"/>
        <v>0</v>
      </c>
      <c r="V112" s="17">
        <f t="shared" si="120"/>
        <v>0.33333333333333331</v>
      </c>
      <c r="W112" s="17">
        <f t="shared" si="120"/>
        <v>0.4</v>
      </c>
      <c r="X112" s="17">
        <f t="shared" si="120"/>
        <v>0</v>
      </c>
      <c r="Y112" s="17">
        <f t="shared" si="120"/>
        <v>1</v>
      </c>
    </row>
    <row r="113" spans="2:26" ht="21" x14ac:dyDescent="0.4">
      <c r="B113" s="17">
        <f t="shared" ref="B113:L113" si="121">B26</f>
        <v>4</v>
      </c>
      <c r="C113" s="19">
        <f t="shared" si="121"/>
        <v>0.26315789473684209</v>
      </c>
      <c r="D113" s="19">
        <f t="shared" si="121"/>
        <v>0.21559091552953397</v>
      </c>
      <c r="E113" s="19">
        <f t="shared" si="121"/>
        <v>0.375</v>
      </c>
      <c r="F113" s="19">
        <f t="shared" si="121"/>
        <v>0</v>
      </c>
      <c r="G113" s="19">
        <f t="shared" si="121"/>
        <v>0.41666666666666669</v>
      </c>
      <c r="H113" s="19">
        <f t="shared" si="121"/>
        <v>0</v>
      </c>
      <c r="I113" s="19">
        <f t="shared" si="121"/>
        <v>0.33333333333333331</v>
      </c>
      <c r="J113" s="19">
        <f t="shared" si="121"/>
        <v>0.4</v>
      </c>
      <c r="K113" s="19">
        <f t="shared" si="121"/>
        <v>0</v>
      </c>
      <c r="L113" s="19">
        <f t="shared" si="121"/>
        <v>1</v>
      </c>
      <c r="M113" s="3"/>
      <c r="N113" s="3"/>
      <c r="O113" s="17">
        <f>B25</f>
        <v>3</v>
      </c>
      <c r="P113" s="17">
        <f t="shared" ref="P113:Y113" si="122">C25</f>
        <v>0.31578947368421051</v>
      </c>
      <c r="Q113" s="17">
        <f t="shared" si="122"/>
        <v>0.39794135700458</v>
      </c>
      <c r="R113" s="17">
        <f t="shared" si="122"/>
        <v>0.375</v>
      </c>
      <c r="S113" s="17">
        <f t="shared" si="122"/>
        <v>0</v>
      </c>
      <c r="T113" s="17">
        <f t="shared" si="122"/>
        <v>4.1666666666666664E-2</v>
      </c>
      <c r="U113" s="17">
        <f t="shared" si="122"/>
        <v>0.04</v>
      </c>
      <c r="V113" s="17">
        <f t="shared" si="122"/>
        <v>0.29166666666666669</v>
      </c>
      <c r="W113" s="17">
        <f t="shared" si="122"/>
        <v>0.24</v>
      </c>
      <c r="X113" s="17">
        <f t="shared" si="122"/>
        <v>0</v>
      </c>
      <c r="Y113" s="17">
        <f t="shared" si="122"/>
        <v>1</v>
      </c>
    </row>
    <row r="114" spans="2:26" ht="21" x14ac:dyDescent="0.4">
      <c r="B114" s="9">
        <f t="shared" ref="B114:L114" si="123">B29</f>
        <v>7</v>
      </c>
      <c r="C114" s="28">
        <f t="shared" si="123"/>
        <v>0.68421052631578949</v>
      </c>
      <c r="D114" s="28">
        <f t="shared" si="123"/>
        <v>0.5569195901600642</v>
      </c>
      <c r="E114" s="28">
        <f t="shared" si="123"/>
        <v>1</v>
      </c>
      <c r="F114" s="28">
        <f t="shared" si="123"/>
        <v>0.33333333333333331</v>
      </c>
      <c r="G114" s="28">
        <f t="shared" si="123"/>
        <v>0.70833333333333337</v>
      </c>
      <c r="H114" s="28">
        <f t="shared" si="123"/>
        <v>0.32</v>
      </c>
      <c r="I114" s="28">
        <f t="shared" si="123"/>
        <v>0.41666666666666669</v>
      </c>
      <c r="J114" s="28">
        <f t="shared" si="123"/>
        <v>0.36</v>
      </c>
      <c r="K114" s="28">
        <f t="shared" si="123"/>
        <v>0</v>
      </c>
      <c r="L114" s="7">
        <f t="shared" si="123"/>
        <v>2</v>
      </c>
      <c r="M114" s="3"/>
      <c r="N114" s="3"/>
      <c r="O114" s="9">
        <f t="shared" ref="O114:Y114" si="124">B28</f>
        <v>6</v>
      </c>
      <c r="P114" s="28">
        <f t="shared" si="124"/>
        <v>0.10526315789473684</v>
      </c>
      <c r="Q114" s="28">
        <f t="shared" si="124"/>
        <v>1</v>
      </c>
      <c r="R114" s="28">
        <f t="shared" si="124"/>
        <v>0.25</v>
      </c>
      <c r="S114" s="28">
        <f t="shared" si="124"/>
        <v>0.33333333333333331</v>
      </c>
      <c r="T114" s="28">
        <f t="shared" si="124"/>
        <v>0.45833333333333331</v>
      </c>
      <c r="U114" s="28">
        <f t="shared" si="124"/>
        <v>0.4</v>
      </c>
      <c r="V114" s="28">
        <f t="shared" si="124"/>
        <v>0.625</v>
      </c>
      <c r="W114" s="28">
        <f t="shared" si="124"/>
        <v>0.48</v>
      </c>
      <c r="X114" s="28">
        <f t="shared" si="124"/>
        <v>0</v>
      </c>
      <c r="Y114" s="7">
        <f t="shared" si="124"/>
        <v>2</v>
      </c>
    </row>
    <row r="115" spans="2:26" ht="21" x14ac:dyDescent="0.4">
      <c r="B115" s="9">
        <f t="shared" ref="B115:L115" si="125">B30</f>
        <v>8</v>
      </c>
      <c r="C115" s="28">
        <f t="shared" si="125"/>
        <v>0.31578947368421051</v>
      </c>
      <c r="D115" s="28">
        <f t="shared" si="125"/>
        <v>0.43472307474385002</v>
      </c>
      <c r="E115" s="28">
        <f t="shared" si="125"/>
        <v>1</v>
      </c>
      <c r="F115" s="28">
        <f t="shared" si="125"/>
        <v>0.33333333333333331</v>
      </c>
      <c r="G115" s="28">
        <f t="shared" si="125"/>
        <v>0.5</v>
      </c>
      <c r="H115" s="28">
        <f t="shared" si="125"/>
        <v>0.4</v>
      </c>
      <c r="I115" s="28">
        <f t="shared" si="125"/>
        <v>0.33333333333333331</v>
      </c>
      <c r="J115" s="28">
        <f t="shared" si="125"/>
        <v>0.48</v>
      </c>
      <c r="K115" s="28">
        <f t="shared" si="125"/>
        <v>0</v>
      </c>
      <c r="L115" s="7">
        <f t="shared" si="125"/>
        <v>2</v>
      </c>
      <c r="M115" s="3"/>
      <c r="N115" s="3"/>
      <c r="O115" s="9">
        <f t="shared" ref="O115:Y115" si="126">B30</f>
        <v>8</v>
      </c>
      <c r="P115" s="7">
        <f t="shared" si="126"/>
        <v>0.31578947368421051</v>
      </c>
      <c r="Q115" s="7">
        <f t="shared" si="126"/>
        <v>0.43472307474385002</v>
      </c>
      <c r="R115" s="7">
        <f t="shared" si="126"/>
        <v>1</v>
      </c>
      <c r="S115" s="7">
        <f t="shared" si="126"/>
        <v>0.33333333333333331</v>
      </c>
      <c r="T115" s="7">
        <f t="shared" si="126"/>
        <v>0.5</v>
      </c>
      <c r="U115" s="7">
        <f t="shared" si="126"/>
        <v>0.4</v>
      </c>
      <c r="V115" s="7">
        <f t="shared" si="126"/>
        <v>0.33333333333333331</v>
      </c>
      <c r="W115" s="7">
        <f t="shared" si="126"/>
        <v>0.48</v>
      </c>
      <c r="X115" s="7">
        <f t="shared" si="126"/>
        <v>0</v>
      </c>
      <c r="Y115" s="7">
        <f t="shared" si="126"/>
        <v>2</v>
      </c>
    </row>
    <row r="116" spans="2:26" ht="21" x14ac:dyDescent="0.4">
      <c r="B116" s="12">
        <f t="shared" ref="B116:L116" si="127">B32</f>
        <v>10</v>
      </c>
      <c r="C116" s="25">
        <f t="shared" si="127"/>
        <v>0.89473684210526316</v>
      </c>
      <c r="D116" s="25">
        <f t="shared" si="127"/>
        <v>0.57084848198687377</v>
      </c>
      <c r="E116" s="25">
        <f t="shared" si="127"/>
        <v>0.25</v>
      </c>
      <c r="F116" s="25">
        <f t="shared" si="127"/>
        <v>0.66666666666666663</v>
      </c>
      <c r="G116" s="25">
        <f t="shared" si="127"/>
        <v>0.91666666666666663</v>
      </c>
      <c r="H116" s="25">
        <f t="shared" si="127"/>
        <v>1</v>
      </c>
      <c r="I116" s="25">
        <f t="shared" si="127"/>
        <v>0.54166666666666663</v>
      </c>
      <c r="J116" s="25">
        <f t="shared" si="127"/>
        <v>0.88</v>
      </c>
      <c r="K116" s="25">
        <f t="shared" si="127"/>
        <v>0</v>
      </c>
      <c r="L116" s="25">
        <f t="shared" si="127"/>
        <v>3</v>
      </c>
      <c r="M116" s="3"/>
      <c r="N116" s="3"/>
      <c r="O116" s="12">
        <f>B34</f>
        <v>12</v>
      </c>
      <c r="P116" s="12">
        <f t="shared" ref="P116:Y116" si="128">C34</f>
        <v>0.15789473684210525</v>
      </c>
      <c r="Q116" s="12">
        <f t="shared" si="128"/>
        <v>0.38963784881250296</v>
      </c>
      <c r="R116" s="12">
        <f t="shared" si="128"/>
        <v>0.25</v>
      </c>
      <c r="S116" s="12">
        <f t="shared" si="128"/>
        <v>0.33333333333333331</v>
      </c>
      <c r="T116" s="12">
        <f t="shared" si="128"/>
        <v>1</v>
      </c>
      <c r="U116" s="12">
        <f t="shared" si="128"/>
        <v>0.52</v>
      </c>
      <c r="V116" s="12">
        <f t="shared" si="128"/>
        <v>1</v>
      </c>
      <c r="W116" s="12">
        <f t="shared" si="128"/>
        <v>0.76</v>
      </c>
      <c r="X116" s="12">
        <f t="shared" si="128"/>
        <v>0</v>
      </c>
      <c r="Y116" s="12">
        <f t="shared" si="128"/>
        <v>3</v>
      </c>
    </row>
    <row r="117" spans="2:26" ht="21" x14ac:dyDescent="0.4">
      <c r="B117" s="12">
        <f t="shared" ref="B117:L117" si="129">B34</f>
        <v>12</v>
      </c>
      <c r="C117" s="25">
        <f t="shared" si="129"/>
        <v>0.15789473684210525</v>
      </c>
      <c r="D117" s="25">
        <f t="shared" si="129"/>
        <v>0.38963784881250296</v>
      </c>
      <c r="E117" s="25">
        <f t="shared" si="129"/>
        <v>0.25</v>
      </c>
      <c r="F117" s="25">
        <f t="shared" si="129"/>
        <v>0.33333333333333331</v>
      </c>
      <c r="G117" s="25">
        <f t="shared" si="129"/>
        <v>1</v>
      </c>
      <c r="H117" s="25">
        <f t="shared" si="129"/>
        <v>0.52</v>
      </c>
      <c r="I117" s="25">
        <f t="shared" si="129"/>
        <v>1</v>
      </c>
      <c r="J117" s="25">
        <f t="shared" si="129"/>
        <v>0.76</v>
      </c>
      <c r="K117" s="25">
        <f t="shared" si="129"/>
        <v>0</v>
      </c>
      <c r="L117" s="25">
        <f t="shared" si="129"/>
        <v>3</v>
      </c>
      <c r="M117" s="3"/>
      <c r="N117" s="3"/>
      <c r="O117" s="12">
        <f>B32</f>
        <v>10</v>
      </c>
      <c r="P117" s="12">
        <f t="shared" ref="P117:Y117" si="130">C32</f>
        <v>0.89473684210526316</v>
      </c>
      <c r="Q117" s="12">
        <f t="shared" si="130"/>
        <v>0.57084848198687377</v>
      </c>
      <c r="R117" s="12">
        <f t="shared" si="130"/>
        <v>0.25</v>
      </c>
      <c r="S117" s="12">
        <f t="shared" si="130"/>
        <v>0.66666666666666663</v>
      </c>
      <c r="T117" s="12">
        <f t="shared" si="130"/>
        <v>0.91666666666666663</v>
      </c>
      <c r="U117" s="12">
        <f t="shared" si="130"/>
        <v>1</v>
      </c>
      <c r="V117" s="12">
        <f t="shared" si="130"/>
        <v>0.54166666666666663</v>
      </c>
      <c r="W117" s="12">
        <f t="shared" si="130"/>
        <v>0.88</v>
      </c>
      <c r="X117" s="12">
        <f t="shared" si="130"/>
        <v>0</v>
      </c>
      <c r="Y117" s="12">
        <f t="shared" si="130"/>
        <v>3</v>
      </c>
    </row>
    <row r="119" spans="2:26" ht="15" thickBot="1" x14ac:dyDescent="0.35"/>
    <row r="120" spans="2:26" ht="26.4" thickBot="1" x14ac:dyDescent="0.55000000000000004">
      <c r="B120" s="72" t="s">
        <v>28</v>
      </c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4"/>
      <c r="Z120" s="2"/>
    </row>
    <row r="122" spans="2:26" ht="25.8" x14ac:dyDescent="0.5">
      <c r="B122" s="75" t="s">
        <v>29</v>
      </c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52"/>
      <c r="N122" s="52"/>
      <c r="O122" s="75" t="s">
        <v>39</v>
      </c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spans="2:26" ht="21.6" thickBot="1" x14ac:dyDescent="0.45">
      <c r="B123" s="4" t="s">
        <v>30</v>
      </c>
      <c r="C123" s="4" t="s">
        <v>0</v>
      </c>
      <c r="D123" s="4" t="s">
        <v>1</v>
      </c>
      <c r="E123" s="4" t="s">
        <v>2</v>
      </c>
      <c r="F123" s="4" t="s">
        <v>3</v>
      </c>
      <c r="G123" s="4" t="s">
        <v>4</v>
      </c>
      <c r="H123" s="4" t="s">
        <v>5</v>
      </c>
      <c r="I123" s="4" t="s">
        <v>6</v>
      </c>
      <c r="J123" s="4" t="s">
        <v>7</v>
      </c>
      <c r="K123" s="4" t="s">
        <v>8</v>
      </c>
      <c r="L123" s="4" t="s">
        <v>9</v>
      </c>
      <c r="M123" s="3"/>
      <c r="N123" s="3"/>
      <c r="O123" s="4" t="s">
        <v>30</v>
      </c>
      <c r="P123" s="4" t="s">
        <v>0</v>
      </c>
      <c r="Q123" s="4" t="s">
        <v>1</v>
      </c>
      <c r="R123" s="4" t="s">
        <v>2</v>
      </c>
      <c r="S123" s="4" t="s">
        <v>3</v>
      </c>
      <c r="T123" s="4" t="s">
        <v>4</v>
      </c>
      <c r="U123" s="4" t="s">
        <v>5</v>
      </c>
      <c r="V123" s="4" t="s">
        <v>6</v>
      </c>
      <c r="W123" s="4" t="s">
        <v>7</v>
      </c>
      <c r="X123" s="4" t="s">
        <v>8</v>
      </c>
      <c r="Y123" s="4" t="s">
        <v>9</v>
      </c>
    </row>
    <row r="124" spans="2:26" ht="21.6" thickTop="1" x14ac:dyDescent="0.4">
      <c r="B124" s="5">
        <v>1</v>
      </c>
      <c r="C124" s="6">
        <f t="shared" ref="C124:K124" si="131">C103</f>
        <v>0.31578947368421051</v>
      </c>
      <c r="D124" s="6">
        <f t="shared" si="131"/>
        <v>0.39794135700458</v>
      </c>
      <c r="E124" s="6">
        <f t="shared" si="131"/>
        <v>0.375</v>
      </c>
      <c r="F124" s="6">
        <f t="shared" si="131"/>
        <v>0</v>
      </c>
      <c r="G124" s="6">
        <f t="shared" si="131"/>
        <v>4.1666666666666664E-2</v>
      </c>
      <c r="H124" s="6">
        <f t="shared" si="131"/>
        <v>0.04</v>
      </c>
      <c r="I124" s="6">
        <f t="shared" si="131"/>
        <v>0.29166666666666669</v>
      </c>
      <c r="J124" s="6">
        <f t="shared" si="131"/>
        <v>0.24</v>
      </c>
      <c r="K124" s="6">
        <f t="shared" si="131"/>
        <v>0</v>
      </c>
      <c r="L124" s="6">
        <v>1</v>
      </c>
      <c r="M124" s="3"/>
      <c r="N124" s="3"/>
      <c r="O124" s="5">
        <v>1</v>
      </c>
      <c r="P124" s="6">
        <f t="shared" ref="P124:X124" si="132">P103</f>
        <v>0.36842105263157893</v>
      </c>
      <c r="Q124" s="6">
        <f t="shared" si="132"/>
        <v>0.46064592284810424</v>
      </c>
      <c r="R124" s="6">
        <f t="shared" si="132"/>
        <v>0.25</v>
      </c>
      <c r="S124" s="6">
        <f t="shared" si="132"/>
        <v>0</v>
      </c>
      <c r="T124" s="6">
        <f t="shared" si="132"/>
        <v>0</v>
      </c>
      <c r="U124" s="6">
        <f t="shared" si="132"/>
        <v>0.28000000000000003</v>
      </c>
      <c r="V124" s="6">
        <f t="shared" si="132"/>
        <v>0.29166666666666669</v>
      </c>
      <c r="W124" s="6">
        <f t="shared" si="132"/>
        <v>0</v>
      </c>
      <c r="X124" s="6">
        <f t="shared" si="132"/>
        <v>0</v>
      </c>
      <c r="Y124" s="6">
        <v>1</v>
      </c>
    </row>
    <row r="125" spans="2:26" ht="21" x14ac:dyDescent="0.4">
      <c r="B125" s="5">
        <v>2</v>
      </c>
      <c r="C125" s="6">
        <f t="shared" ref="C125:K125" si="133">(C104+C103)/2</f>
        <v>0.34210526315789469</v>
      </c>
      <c r="D125" s="6">
        <f t="shared" si="133"/>
        <v>0.42929363992634212</v>
      </c>
      <c r="E125" s="6">
        <f t="shared" si="133"/>
        <v>0.3125</v>
      </c>
      <c r="F125" s="6">
        <f t="shared" si="133"/>
        <v>0</v>
      </c>
      <c r="G125" s="6">
        <f t="shared" si="133"/>
        <v>2.0833333333333332E-2</v>
      </c>
      <c r="H125" s="6">
        <f t="shared" si="133"/>
        <v>0.16</v>
      </c>
      <c r="I125" s="6">
        <f t="shared" si="133"/>
        <v>0.29166666666666669</v>
      </c>
      <c r="J125" s="6">
        <f t="shared" si="133"/>
        <v>0.12</v>
      </c>
      <c r="K125" s="6">
        <f t="shared" si="133"/>
        <v>0</v>
      </c>
      <c r="L125" s="6">
        <v>1</v>
      </c>
      <c r="M125" s="3"/>
      <c r="N125" s="3"/>
      <c r="O125" s="5">
        <v>2</v>
      </c>
      <c r="P125" s="6">
        <f>(P104+P103)/2</f>
        <v>0.31578947368421051</v>
      </c>
      <c r="Q125" s="6">
        <f t="shared" ref="Q125:X125" si="134">(Q104+Q103)/2</f>
        <v>0.33811841918881913</v>
      </c>
      <c r="R125" s="6">
        <f t="shared" si="134"/>
        <v>0.3125</v>
      </c>
      <c r="S125" s="6">
        <f t="shared" si="134"/>
        <v>0</v>
      </c>
      <c r="T125" s="6">
        <f t="shared" si="134"/>
        <v>0.20833333333333334</v>
      </c>
      <c r="U125" s="6">
        <f t="shared" si="134"/>
        <v>0.14000000000000001</v>
      </c>
      <c r="V125" s="6">
        <f t="shared" si="134"/>
        <v>0.3125</v>
      </c>
      <c r="W125" s="6">
        <f t="shared" si="134"/>
        <v>0.2</v>
      </c>
      <c r="X125" s="6">
        <f t="shared" si="134"/>
        <v>0</v>
      </c>
      <c r="Y125" s="6">
        <v>1</v>
      </c>
    </row>
    <row r="126" spans="2:26" ht="21" x14ac:dyDescent="0.4">
      <c r="B126" s="7">
        <v>1</v>
      </c>
      <c r="C126" s="8">
        <f t="shared" ref="C126:K126" si="135">C105</f>
        <v>0.52631578947368418</v>
      </c>
      <c r="D126" s="8">
        <f t="shared" si="135"/>
        <v>0.90658057509797441</v>
      </c>
      <c r="E126" s="8">
        <f t="shared" si="135"/>
        <v>0</v>
      </c>
      <c r="F126" s="8">
        <f t="shared" si="135"/>
        <v>0</v>
      </c>
      <c r="G126" s="8">
        <f t="shared" si="135"/>
        <v>0.625</v>
      </c>
      <c r="H126" s="8">
        <f t="shared" si="135"/>
        <v>0.52</v>
      </c>
      <c r="I126" s="8">
        <f t="shared" si="135"/>
        <v>0.16666666666666666</v>
      </c>
      <c r="J126" s="8">
        <f t="shared" si="135"/>
        <v>0.24</v>
      </c>
      <c r="K126" s="8">
        <f t="shared" si="135"/>
        <v>0</v>
      </c>
      <c r="L126" s="8">
        <v>2</v>
      </c>
      <c r="M126" s="3"/>
      <c r="N126" s="3"/>
      <c r="O126" s="7">
        <v>1</v>
      </c>
      <c r="P126" s="8">
        <f t="shared" ref="P126:X126" si="136">P105</f>
        <v>0.52631578947368418</v>
      </c>
      <c r="Q126" s="8">
        <f t="shared" si="136"/>
        <v>0.90658057509797441</v>
      </c>
      <c r="R126" s="8">
        <f t="shared" si="136"/>
        <v>0</v>
      </c>
      <c r="S126" s="8">
        <f t="shared" si="136"/>
        <v>0</v>
      </c>
      <c r="T126" s="8">
        <f t="shared" si="136"/>
        <v>0.625</v>
      </c>
      <c r="U126" s="8">
        <f t="shared" si="136"/>
        <v>0.52</v>
      </c>
      <c r="V126" s="8">
        <f t="shared" si="136"/>
        <v>0.16666666666666666</v>
      </c>
      <c r="W126" s="8">
        <f t="shared" si="136"/>
        <v>0.24</v>
      </c>
      <c r="X126" s="8">
        <f t="shared" si="136"/>
        <v>0</v>
      </c>
      <c r="Y126" s="8">
        <v>2</v>
      </c>
    </row>
    <row r="127" spans="2:26" ht="21" x14ac:dyDescent="0.4">
      <c r="B127" s="9">
        <v>2</v>
      </c>
      <c r="C127" s="10">
        <f>(C106+C105)/2</f>
        <v>0.42105263157894735</v>
      </c>
      <c r="D127" s="10">
        <f t="shared" ref="D127:K127" si="137">(D106+D105)/2</f>
        <v>0.67065182492091224</v>
      </c>
      <c r="E127" s="10">
        <f t="shared" si="137"/>
        <v>0.5</v>
      </c>
      <c r="F127" s="10">
        <f t="shared" si="137"/>
        <v>0.16666666666666666</v>
      </c>
      <c r="G127" s="10">
        <f t="shared" si="137"/>
        <v>0.5625</v>
      </c>
      <c r="H127" s="10">
        <f t="shared" si="137"/>
        <v>0.46</v>
      </c>
      <c r="I127" s="10">
        <f t="shared" si="137"/>
        <v>0.25</v>
      </c>
      <c r="J127" s="10">
        <f t="shared" si="137"/>
        <v>0.36</v>
      </c>
      <c r="K127" s="10">
        <f t="shared" si="137"/>
        <v>0</v>
      </c>
      <c r="L127" s="11">
        <v>2</v>
      </c>
      <c r="M127" s="3"/>
      <c r="N127" s="3"/>
      <c r="O127" s="9">
        <v>2</v>
      </c>
      <c r="P127" s="10">
        <f>(P106+P105)/2</f>
        <v>0.31578947368421051</v>
      </c>
      <c r="Q127" s="10">
        <f t="shared" ref="Q127:X127" si="138">(Q106+Q105)/2</f>
        <v>0.95329028754898726</v>
      </c>
      <c r="R127" s="10">
        <f t="shared" si="138"/>
        <v>0.125</v>
      </c>
      <c r="S127" s="10">
        <f t="shared" si="138"/>
        <v>0.16666666666666666</v>
      </c>
      <c r="T127" s="10">
        <f t="shared" si="138"/>
        <v>0.54166666666666663</v>
      </c>
      <c r="U127" s="10">
        <f t="shared" si="138"/>
        <v>0.46</v>
      </c>
      <c r="V127" s="10">
        <f t="shared" si="138"/>
        <v>0.39583333333333331</v>
      </c>
      <c r="W127" s="10">
        <f t="shared" si="138"/>
        <v>0.36</v>
      </c>
      <c r="X127" s="10">
        <f t="shared" si="138"/>
        <v>0</v>
      </c>
      <c r="Y127" s="11">
        <v>2</v>
      </c>
    </row>
    <row r="128" spans="2:26" ht="21" x14ac:dyDescent="0.4">
      <c r="B128" s="12">
        <v>1</v>
      </c>
      <c r="C128" s="13">
        <f t="shared" ref="C128:K128" si="139">C107</f>
        <v>0.15789473684210525</v>
      </c>
      <c r="D128" s="13">
        <f t="shared" si="139"/>
        <v>0.38963784881250296</v>
      </c>
      <c r="E128" s="13">
        <f t="shared" si="139"/>
        <v>0.25</v>
      </c>
      <c r="F128" s="13">
        <f t="shared" si="139"/>
        <v>0.33333333333333331</v>
      </c>
      <c r="G128" s="13">
        <f t="shared" si="139"/>
        <v>0.625</v>
      </c>
      <c r="H128" s="13">
        <f t="shared" si="139"/>
        <v>0.64</v>
      </c>
      <c r="I128" s="13">
        <f t="shared" si="139"/>
        <v>0.70833333333333337</v>
      </c>
      <c r="J128" s="13">
        <f t="shared" si="139"/>
        <v>1</v>
      </c>
      <c r="K128" s="13">
        <f t="shared" si="139"/>
        <v>0</v>
      </c>
      <c r="L128" s="14">
        <v>3</v>
      </c>
      <c r="M128" s="3"/>
      <c r="N128" s="3"/>
      <c r="O128" s="12">
        <v>1</v>
      </c>
      <c r="P128" s="13">
        <f t="shared" ref="P128:X128" si="140">P107</f>
        <v>5.2631578947368418E-2</v>
      </c>
      <c r="Q128" s="13">
        <f t="shared" si="140"/>
        <v>0.7672694650361207</v>
      </c>
      <c r="R128" s="13">
        <f t="shared" si="140"/>
        <v>0</v>
      </c>
      <c r="S128" s="13">
        <f t="shared" si="140"/>
        <v>0</v>
      </c>
      <c r="T128" s="13">
        <f t="shared" si="140"/>
        <v>0.91666666666666663</v>
      </c>
      <c r="U128" s="13">
        <f t="shared" si="140"/>
        <v>0.96</v>
      </c>
      <c r="V128" s="13">
        <f t="shared" si="140"/>
        <v>0.75</v>
      </c>
      <c r="W128" s="13">
        <f t="shared" si="140"/>
        <v>1</v>
      </c>
      <c r="X128" s="13">
        <f t="shared" si="140"/>
        <v>0</v>
      </c>
      <c r="Y128" s="14">
        <v>3</v>
      </c>
    </row>
    <row r="129" spans="2:25" ht="21" x14ac:dyDescent="0.4">
      <c r="B129" s="12">
        <v>2</v>
      </c>
      <c r="C129" s="13">
        <f>(C108+C107)/2</f>
        <v>0.15789473684210525</v>
      </c>
      <c r="D129" s="13">
        <f t="shared" ref="D129:K129" si="141">(D108+D107)/2</f>
        <v>0.38963784881250296</v>
      </c>
      <c r="E129" s="13">
        <f t="shared" si="141"/>
        <v>0.25</v>
      </c>
      <c r="F129" s="13">
        <f t="shared" si="141"/>
        <v>0.33333333333333331</v>
      </c>
      <c r="G129" s="13">
        <f t="shared" si="141"/>
        <v>0.8125</v>
      </c>
      <c r="H129" s="13">
        <f t="shared" si="141"/>
        <v>0.58000000000000007</v>
      </c>
      <c r="I129" s="13">
        <f t="shared" si="141"/>
        <v>0.85416666666666674</v>
      </c>
      <c r="J129" s="13">
        <f t="shared" si="141"/>
        <v>0.88</v>
      </c>
      <c r="K129" s="13">
        <f t="shared" si="141"/>
        <v>0</v>
      </c>
      <c r="L129" s="14">
        <v>3</v>
      </c>
      <c r="M129" s="3"/>
      <c r="N129" s="3"/>
      <c r="O129" s="12">
        <v>2</v>
      </c>
      <c r="P129" s="13">
        <f>(P108+P107)/2</f>
        <v>0.47368421052631582</v>
      </c>
      <c r="Q129" s="13">
        <f t="shared" ref="Q129:X129" si="142">(Q108+Q107)/2</f>
        <v>0.66905897351149723</v>
      </c>
      <c r="R129" s="13">
        <f t="shared" si="142"/>
        <v>0.125</v>
      </c>
      <c r="S129" s="13">
        <f t="shared" si="142"/>
        <v>0.33333333333333331</v>
      </c>
      <c r="T129" s="13">
        <f t="shared" si="142"/>
        <v>0.91666666666666663</v>
      </c>
      <c r="U129" s="13">
        <f t="shared" si="142"/>
        <v>0.98</v>
      </c>
      <c r="V129" s="13">
        <f t="shared" si="142"/>
        <v>0.64583333333333326</v>
      </c>
      <c r="W129" s="13">
        <f t="shared" si="142"/>
        <v>0.94</v>
      </c>
      <c r="X129" s="13">
        <f t="shared" si="142"/>
        <v>0</v>
      </c>
      <c r="Y129" s="14">
        <v>3</v>
      </c>
    </row>
    <row r="130" spans="2:25" ht="21" x14ac:dyDescent="0.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ht="25.8" x14ac:dyDescent="0.5">
      <c r="B131" s="75" t="s">
        <v>38</v>
      </c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52"/>
      <c r="N131" s="52"/>
      <c r="O131" s="75" t="s">
        <v>40</v>
      </c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spans="2:25" ht="21.6" thickBot="1" x14ac:dyDescent="0.45">
      <c r="B132" s="4" t="s">
        <v>30</v>
      </c>
      <c r="C132" s="4" t="s">
        <v>0</v>
      </c>
      <c r="D132" s="4" t="s">
        <v>1</v>
      </c>
      <c r="E132" s="4" t="s">
        <v>2</v>
      </c>
      <c r="F132" s="4" t="s">
        <v>3</v>
      </c>
      <c r="G132" s="4" t="s">
        <v>4</v>
      </c>
      <c r="H132" s="4" t="s">
        <v>5</v>
      </c>
      <c r="I132" s="4" t="s">
        <v>6</v>
      </c>
      <c r="J132" s="4" t="s">
        <v>7</v>
      </c>
      <c r="K132" s="4" t="s">
        <v>8</v>
      </c>
      <c r="L132" s="4" t="s">
        <v>9</v>
      </c>
      <c r="M132" s="3"/>
      <c r="N132" s="3"/>
      <c r="O132" s="4" t="s">
        <v>30</v>
      </c>
      <c r="P132" s="4" t="s">
        <v>0</v>
      </c>
      <c r="Q132" s="4" t="s">
        <v>1</v>
      </c>
      <c r="R132" s="4" t="s">
        <v>2</v>
      </c>
      <c r="S132" s="4" t="s">
        <v>3</v>
      </c>
      <c r="T132" s="4" t="s">
        <v>4</v>
      </c>
      <c r="U132" s="4" t="s">
        <v>5</v>
      </c>
      <c r="V132" s="4" t="s">
        <v>6</v>
      </c>
      <c r="W132" s="4" t="s">
        <v>7</v>
      </c>
      <c r="X132" s="4" t="s">
        <v>8</v>
      </c>
      <c r="Y132" s="4" t="s">
        <v>9</v>
      </c>
    </row>
    <row r="133" spans="2:25" ht="21.6" thickTop="1" x14ac:dyDescent="0.4">
      <c r="B133" s="5">
        <v>1</v>
      </c>
      <c r="C133" s="6">
        <f t="shared" ref="C133:K133" si="143">C112</f>
        <v>0.31578947368421051</v>
      </c>
      <c r="D133" s="6">
        <f t="shared" si="143"/>
        <v>0.39794135700458</v>
      </c>
      <c r="E133" s="6">
        <f t="shared" si="143"/>
        <v>0.375</v>
      </c>
      <c r="F133" s="6">
        <f t="shared" si="143"/>
        <v>0</v>
      </c>
      <c r="G133" s="6">
        <f t="shared" si="143"/>
        <v>4.1666666666666664E-2</v>
      </c>
      <c r="H133" s="6">
        <f t="shared" si="143"/>
        <v>0.04</v>
      </c>
      <c r="I133" s="6">
        <f t="shared" si="143"/>
        <v>0.29166666666666669</v>
      </c>
      <c r="J133" s="6">
        <f t="shared" si="143"/>
        <v>0.24</v>
      </c>
      <c r="K133" s="6">
        <f t="shared" si="143"/>
        <v>0</v>
      </c>
      <c r="L133" s="6">
        <v>1</v>
      </c>
      <c r="M133" s="3"/>
      <c r="N133" s="3"/>
      <c r="O133" s="5">
        <v>1</v>
      </c>
      <c r="P133" s="6">
        <f t="shared" ref="P133:X133" si="144">P112</f>
        <v>0.26315789473684209</v>
      </c>
      <c r="Q133" s="6">
        <f t="shared" si="144"/>
        <v>0.21559091552953397</v>
      </c>
      <c r="R133" s="6">
        <f t="shared" si="144"/>
        <v>0.375</v>
      </c>
      <c r="S133" s="6">
        <f t="shared" si="144"/>
        <v>0</v>
      </c>
      <c r="T133" s="6">
        <f t="shared" si="144"/>
        <v>0.41666666666666669</v>
      </c>
      <c r="U133" s="6">
        <f t="shared" si="144"/>
        <v>0</v>
      </c>
      <c r="V133" s="6">
        <f t="shared" si="144"/>
        <v>0.33333333333333331</v>
      </c>
      <c r="W133" s="6">
        <f t="shared" si="144"/>
        <v>0.4</v>
      </c>
      <c r="X133" s="6">
        <f t="shared" si="144"/>
        <v>0</v>
      </c>
      <c r="Y133" s="6">
        <v>1</v>
      </c>
    </row>
    <row r="134" spans="2:25" ht="21" x14ac:dyDescent="0.4">
      <c r="B134" s="5">
        <v>2</v>
      </c>
      <c r="C134" s="6">
        <f>(C113+C112)/2</f>
        <v>0.28947368421052633</v>
      </c>
      <c r="D134" s="6">
        <f t="shared" ref="D134:K134" si="145">(D113+D112)/2</f>
        <v>0.30676613626705695</v>
      </c>
      <c r="E134" s="6">
        <f t="shared" si="145"/>
        <v>0.375</v>
      </c>
      <c r="F134" s="6">
        <f t="shared" si="145"/>
        <v>0</v>
      </c>
      <c r="G134" s="6">
        <f t="shared" si="145"/>
        <v>0.22916666666666669</v>
      </c>
      <c r="H134" s="6">
        <f t="shared" si="145"/>
        <v>0.02</v>
      </c>
      <c r="I134" s="6">
        <f t="shared" si="145"/>
        <v>0.3125</v>
      </c>
      <c r="J134" s="6">
        <f t="shared" si="145"/>
        <v>0.32</v>
      </c>
      <c r="K134" s="6">
        <f t="shared" si="145"/>
        <v>0</v>
      </c>
      <c r="L134" s="6">
        <v>1</v>
      </c>
      <c r="M134" s="3"/>
      <c r="N134" s="3"/>
      <c r="O134" s="5">
        <v>2</v>
      </c>
      <c r="P134" s="6">
        <f>(P113+P112)/2</f>
        <v>0.28947368421052633</v>
      </c>
      <c r="Q134" s="6">
        <f t="shared" ref="Q134:X134" si="146">(Q113+Q112)/2</f>
        <v>0.30676613626705695</v>
      </c>
      <c r="R134" s="6">
        <f t="shared" si="146"/>
        <v>0.375</v>
      </c>
      <c r="S134" s="6">
        <f t="shared" si="146"/>
        <v>0</v>
      </c>
      <c r="T134" s="6">
        <f t="shared" si="146"/>
        <v>0.22916666666666669</v>
      </c>
      <c r="U134" s="6">
        <f t="shared" si="146"/>
        <v>0.02</v>
      </c>
      <c r="V134" s="6">
        <f t="shared" si="146"/>
        <v>0.3125</v>
      </c>
      <c r="W134" s="6">
        <f t="shared" si="146"/>
        <v>0.32</v>
      </c>
      <c r="X134" s="6">
        <f t="shared" si="146"/>
        <v>0</v>
      </c>
      <c r="Y134" s="6">
        <v>1</v>
      </c>
    </row>
    <row r="135" spans="2:25" ht="21" x14ac:dyDescent="0.4">
      <c r="B135" s="7">
        <v>1</v>
      </c>
      <c r="C135" s="8">
        <f t="shared" ref="C135:K135" si="147">C114</f>
        <v>0.68421052631578949</v>
      </c>
      <c r="D135" s="8">
        <f t="shared" si="147"/>
        <v>0.5569195901600642</v>
      </c>
      <c r="E135" s="8">
        <f t="shared" si="147"/>
        <v>1</v>
      </c>
      <c r="F135" s="8">
        <f t="shared" si="147"/>
        <v>0.33333333333333331</v>
      </c>
      <c r="G135" s="8">
        <f t="shared" si="147"/>
        <v>0.70833333333333337</v>
      </c>
      <c r="H135" s="8">
        <f t="shared" si="147"/>
        <v>0.32</v>
      </c>
      <c r="I135" s="8">
        <f t="shared" si="147"/>
        <v>0.41666666666666669</v>
      </c>
      <c r="J135" s="8">
        <f t="shared" si="147"/>
        <v>0.36</v>
      </c>
      <c r="K135" s="8">
        <f t="shared" si="147"/>
        <v>0</v>
      </c>
      <c r="L135" s="8">
        <v>2</v>
      </c>
      <c r="M135" s="3"/>
      <c r="N135" s="3"/>
      <c r="O135" s="7">
        <v>1</v>
      </c>
      <c r="P135" s="8">
        <f t="shared" ref="P135:X135" si="148">P114</f>
        <v>0.10526315789473684</v>
      </c>
      <c r="Q135" s="8">
        <f t="shared" si="148"/>
        <v>1</v>
      </c>
      <c r="R135" s="8">
        <f t="shared" si="148"/>
        <v>0.25</v>
      </c>
      <c r="S135" s="8">
        <f t="shared" si="148"/>
        <v>0.33333333333333331</v>
      </c>
      <c r="T135" s="8">
        <f t="shared" si="148"/>
        <v>0.45833333333333331</v>
      </c>
      <c r="U135" s="8">
        <f t="shared" si="148"/>
        <v>0.4</v>
      </c>
      <c r="V135" s="8">
        <f t="shared" si="148"/>
        <v>0.625</v>
      </c>
      <c r="W135" s="8">
        <f t="shared" si="148"/>
        <v>0.48</v>
      </c>
      <c r="X135" s="8">
        <f t="shared" si="148"/>
        <v>0</v>
      </c>
      <c r="Y135" s="8">
        <v>2</v>
      </c>
    </row>
    <row r="136" spans="2:25" ht="21" x14ac:dyDescent="0.4">
      <c r="B136" s="9">
        <v>2</v>
      </c>
      <c r="C136" s="10">
        <f>(C115+C114)/2</f>
        <v>0.5</v>
      </c>
      <c r="D136" s="10">
        <f t="shared" ref="D136:K136" si="149">(D115+D114)/2</f>
        <v>0.49582133245195714</v>
      </c>
      <c r="E136" s="10">
        <f t="shared" si="149"/>
        <v>1</v>
      </c>
      <c r="F136" s="10">
        <f t="shared" si="149"/>
        <v>0.33333333333333331</v>
      </c>
      <c r="G136" s="10">
        <f t="shared" si="149"/>
        <v>0.60416666666666674</v>
      </c>
      <c r="H136" s="10">
        <f t="shared" si="149"/>
        <v>0.36</v>
      </c>
      <c r="I136" s="10">
        <f t="shared" si="149"/>
        <v>0.375</v>
      </c>
      <c r="J136" s="10">
        <f t="shared" si="149"/>
        <v>0.42</v>
      </c>
      <c r="K136" s="10">
        <f t="shared" si="149"/>
        <v>0</v>
      </c>
      <c r="L136" s="11">
        <v>2</v>
      </c>
      <c r="M136" s="3"/>
      <c r="N136" s="3"/>
      <c r="O136" s="9">
        <v>2</v>
      </c>
      <c r="P136" s="10">
        <f>(P115+P114)/2</f>
        <v>0.21052631578947367</v>
      </c>
      <c r="Q136" s="10">
        <f t="shared" ref="Q136:X136" si="150">(Q115+Q114)/2</f>
        <v>0.71736153737192498</v>
      </c>
      <c r="R136" s="10">
        <f t="shared" si="150"/>
        <v>0.625</v>
      </c>
      <c r="S136" s="10">
        <f t="shared" si="150"/>
        <v>0.33333333333333331</v>
      </c>
      <c r="T136" s="10">
        <f t="shared" si="150"/>
        <v>0.47916666666666663</v>
      </c>
      <c r="U136" s="10">
        <f t="shared" si="150"/>
        <v>0.4</v>
      </c>
      <c r="V136" s="10">
        <f t="shared" si="150"/>
        <v>0.47916666666666663</v>
      </c>
      <c r="W136" s="10">
        <f t="shared" si="150"/>
        <v>0.48</v>
      </c>
      <c r="X136" s="10">
        <f t="shared" si="150"/>
        <v>0</v>
      </c>
      <c r="Y136" s="11">
        <v>2</v>
      </c>
    </row>
    <row r="137" spans="2:25" ht="21" x14ac:dyDescent="0.4">
      <c r="B137" s="12">
        <v>1</v>
      </c>
      <c r="C137" s="13">
        <f t="shared" ref="C137:K137" si="151">C116</f>
        <v>0.89473684210526316</v>
      </c>
      <c r="D137" s="13">
        <f t="shared" si="151"/>
        <v>0.57084848198687377</v>
      </c>
      <c r="E137" s="13">
        <f t="shared" si="151"/>
        <v>0.25</v>
      </c>
      <c r="F137" s="13">
        <f t="shared" si="151"/>
        <v>0.66666666666666663</v>
      </c>
      <c r="G137" s="13">
        <f t="shared" si="151"/>
        <v>0.91666666666666663</v>
      </c>
      <c r="H137" s="13">
        <f t="shared" si="151"/>
        <v>1</v>
      </c>
      <c r="I137" s="13">
        <f t="shared" si="151"/>
        <v>0.54166666666666663</v>
      </c>
      <c r="J137" s="13">
        <f t="shared" si="151"/>
        <v>0.88</v>
      </c>
      <c r="K137" s="13">
        <f t="shared" si="151"/>
        <v>0</v>
      </c>
      <c r="L137" s="14">
        <v>3</v>
      </c>
      <c r="M137" s="3"/>
      <c r="N137" s="3"/>
      <c r="O137" s="12">
        <v>1</v>
      </c>
      <c r="P137" s="13">
        <f t="shared" ref="P137:X137" si="152">P116</f>
        <v>0.15789473684210525</v>
      </c>
      <c r="Q137" s="13">
        <f t="shared" si="152"/>
        <v>0.38963784881250296</v>
      </c>
      <c r="R137" s="13">
        <f t="shared" si="152"/>
        <v>0.25</v>
      </c>
      <c r="S137" s="13">
        <f t="shared" si="152"/>
        <v>0.33333333333333331</v>
      </c>
      <c r="T137" s="13">
        <f t="shared" si="152"/>
        <v>1</v>
      </c>
      <c r="U137" s="13">
        <f t="shared" si="152"/>
        <v>0.52</v>
      </c>
      <c r="V137" s="13">
        <f t="shared" si="152"/>
        <v>1</v>
      </c>
      <c r="W137" s="13">
        <f t="shared" si="152"/>
        <v>0.76</v>
      </c>
      <c r="X137" s="13">
        <f t="shared" si="152"/>
        <v>0</v>
      </c>
      <c r="Y137" s="14">
        <v>3</v>
      </c>
    </row>
    <row r="138" spans="2:25" ht="21" x14ac:dyDescent="0.4">
      <c r="B138" s="12">
        <v>2</v>
      </c>
      <c r="C138" s="13">
        <f>(C117+C116)/2</f>
        <v>0.52631578947368418</v>
      </c>
      <c r="D138" s="13">
        <f t="shared" ref="D138:K138" si="153">(D117+D116)/2</f>
        <v>0.48024316539968837</v>
      </c>
      <c r="E138" s="13">
        <f t="shared" si="153"/>
        <v>0.25</v>
      </c>
      <c r="F138" s="13">
        <f t="shared" si="153"/>
        <v>0.5</v>
      </c>
      <c r="G138" s="13">
        <f t="shared" si="153"/>
        <v>0.95833333333333326</v>
      </c>
      <c r="H138" s="13">
        <f t="shared" si="153"/>
        <v>0.76</v>
      </c>
      <c r="I138" s="13">
        <f t="shared" si="153"/>
        <v>0.77083333333333326</v>
      </c>
      <c r="J138" s="13">
        <f t="shared" si="153"/>
        <v>0.82000000000000006</v>
      </c>
      <c r="K138" s="13">
        <f t="shared" si="153"/>
        <v>0</v>
      </c>
      <c r="L138" s="14">
        <v>3</v>
      </c>
      <c r="M138" s="3"/>
      <c r="N138" s="3"/>
      <c r="O138" s="12">
        <v>2</v>
      </c>
      <c r="P138" s="13">
        <f>(P117+P116)/2</f>
        <v>0.52631578947368418</v>
      </c>
      <c r="Q138" s="13">
        <f t="shared" ref="Q138:X138" si="154">(Q117+Q116)/2</f>
        <v>0.48024316539968837</v>
      </c>
      <c r="R138" s="13">
        <f t="shared" si="154"/>
        <v>0.25</v>
      </c>
      <c r="S138" s="13">
        <f t="shared" si="154"/>
        <v>0.5</v>
      </c>
      <c r="T138" s="13">
        <f t="shared" si="154"/>
        <v>0.95833333333333326</v>
      </c>
      <c r="U138" s="13">
        <f t="shared" si="154"/>
        <v>0.76</v>
      </c>
      <c r="V138" s="13">
        <f t="shared" si="154"/>
        <v>0.77083333333333326</v>
      </c>
      <c r="W138" s="13">
        <f t="shared" si="154"/>
        <v>0.82000000000000006</v>
      </c>
      <c r="X138" s="13">
        <f t="shared" si="154"/>
        <v>0</v>
      </c>
      <c r="Y138" s="14">
        <v>3</v>
      </c>
    </row>
    <row r="140" spans="2:25" ht="15" thickBot="1" x14ac:dyDescent="0.35"/>
    <row r="141" spans="2:25" ht="26.4" thickBot="1" x14ac:dyDescent="0.55000000000000004">
      <c r="B141" s="72" t="s">
        <v>31</v>
      </c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4"/>
    </row>
    <row r="143" spans="2:25" ht="25.8" x14ac:dyDescent="0.5">
      <c r="B143" s="75" t="s">
        <v>32</v>
      </c>
      <c r="C143" s="75"/>
      <c r="D143" s="75"/>
      <c r="E143" s="75"/>
      <c r="F143" s="53"/>
      <c r="G143" s="75" t="s">
        <v>35</v>
      </c>
      <c r="H143" s="75"/>
      <c r="I143" s="75"/>
      <c r="J143" s="75"/>
      <c r="K143" s="53"/>
      <c r="L143" s="75" t="s">
        <v>36</v>
      </c>
      <c r="M143" s="75"/>
      <c r="N143" s="75"/>
      <c r="O143" s="75"/>
      <c r="P143" s="52"/>
      <c r="Q143" s="75" t="s">
        <v>37</v>
      </c>
      <c r="R143" s="75"/>
      <c r="S143" s="75"/>
      <c r="T143" s="75"/>
    </row>
    <row r="144" spans="2:25" ht="21.6" thickBot="1" x14ac:dyDescent="0.45">
      <c r="B144" s="76" t="s">
        <v>33</v>
      </c>
      <c r="C144" s="76"/>
      <c r="D144" s="76" t="s">
        <v>34</v>
      </c>
      <c r="E144" s="76"/>
      <c r="G144" s="76" t="s">
        <v>33</v>
      </c>
      <c r="H144" s="76"/>
      <c r="I144" s="76" t="s">
        <v>34</v>
      </c>
      <c r="J144" s="76"/>
      <c r="L144" s="76" t="s">
        <v>33</v>
      </c>
      <c r="M144" s="76"/>
      <c r="N144" s="76" t="s">
        <v>34</v>
      </c>
      <c r="O144" s="76"/>
      <c r="Q144" s="76" t="s">
        <v>33</v>
      </c>
      <c r="R144" s="76"/>
      <c r="S144" s="76" t="s">
        <v>34</v>
      </c>
      <c r="T144" s="76"/>
    </row>
    <row r="145" spans="2:20" ht="22.2" thickTop="1" thickBot="1" x14ac:dyDescent="0.45">
      <c r="B145" s="77">
        <v>1</v>
      </c>
      <c r="C145" s="77"/>
      <c r="D145" s="77">
        <f>2/SUM(1/SQRT(SUMXMY2($O$23:$W$23,C124:K124)),1/SQRT(SUMXMY2($O$23:$W$23,C125:K125)))</f>
        <v>0.25799709652448977</v>
      </c>
      <c r="E145" s="77"/>
      <c r="G145" s="78">
        <v>1</v>
      </c>
      <c r="H145" s="78"/>
      <c r="I145" s="78">
        <f>2/SUM(1/SQRT(SUMXMY2($O$24:$W$24,P124:X124)),1/SQRT(SUMXMY2($O$24:$W$24,P125:X125)))</f>
        <v>1.0308930847255582</v>
      </c>
      <c r="J145" s="78"/>
      <c r="L145" s="78">
        <v>1</v>
      </c>
      <c r="M145" s="78"/>
      <c r="N145" s="78">
        <f>2/SUM(1/SQRT(SUMXMY2($O$25:$W$25,C133:K133)),1/SQRT(SUMXMY2($O$25:$W$25,C134:K134)))</f>
        <v>1.0677747771420441</v>
      </c>
      <c r="O145" s="78"/>
      <c r="Q145" s="78">
        <v>1</v>
      </c>
      <c r="R145" s="78"/>
      <c r="S145" s="78">
        <f>2/SUM(1/SQRT(SUMXMY2($O$26:$W$26,P133:X133)),1/SQRT(SUMXMY2($O$26:$W$26,P134:X134)))</f>
        <v>1.625554726363803</v>
      </c>
      <c r="T145" s="78"/>
    </row>
    <row r="146" spans="2:20" ht="22.2" thickTop="1" thickBot="1" x14ac:dyDescent="0.45">
      <c r="B146" s="78">
        <v>2</v>
      </c>
      <c r="C146" s="78"/>
      <c r="D146" s="80">
        <f>2/SUM(1/SQRT(SUMXMY2($O$23:$W$23,C126:K126)),1/SQRT(SUMXMY2($O$23:$W$23,C127:K127)))</f>
        <v>0.79980401911950294</v>
      </c>
      <c r="E146" s="81"/>
      <c r="G146" s="77">
        <v>2</v>
      </c>
      <c r="H146" s="77"/>
      <c r="I146" s="77">
        <f>2/SUM(1/SQRT(SUMXMY2($O$24:$W$24,P126:X126)),1/SQRT(SUMXMY2($O$24:$W$24,P127:X127)))</f>
        <v>0.478437585686661</v>
      </c>
      <c r="J146" s="77"/>
      <c r="L146" s="77">
        <v>2</v>
      </c>
      <c r="M146" s="77"/>
      <c r="N146" s="77">
        <f>2/SUM(1/SQRT(SUMXMY2($O$25:$W$25,C135:K135)),1/SQRT(SUMXMY2($O$25:$W$25,C136:K136)))</f>
        <v>0.74041531785852344</v>
      </c>
      <c r="O146" s="77"/>
      <c r="Q146" s="78">
        <v>2</v>
      </c>
      <c r="R146" s="78"/>
      <c r="S146" s="78">
        <f>2/SUM(1/SQRT(SUMXMY2($O$26:$W$26,P135:X135)),1/SQRT(SUMXMY2($O$26:$W$26,P136:X136)))</f>
        <v>1.2445400199503742</v>
      </c>
      <c r="T146" s="78"/>
    </row>
    <row r="147" spans="2:20" ht="22.2" thickTop="1" thickBot="1" x14ac:dyDescent="0.45">
      <c r="B147" s="78">
        <v>3</v>
      </c>
      <c r="C147" s="78"/>
      <c r="D147" s="82">
        <f>2/SUM(1/SQRT(SUMXMY2($O$23:$W$23,C128:K128)),1/SQRT(SUMXMY2($O$23:$W$23,C129:K129)))</f>
        <v>1.3837168584190356</v>
      </c>
      <c r="E147" s="83"/>
      <c r="G147" s="78">
        <v>3</v>
      </c>
      <c r="H147" s="78"/>
      <c r="I147" s="78">
        <f>2/SUM(1/SQRT(SUMXMY2($O$24:$W$24,P128:X128)),1/SQRT(SUMXMY2($O$24:$W$24,P129:X129)))</f>
        <v>0.94803303772248393</v>
      </c>
      <c r="J147" s="78"/>
      <c r="L147" s="78">
        <v>3</v>
      </c>
      <c r="M147" s="78"/>
      <c r="N147" s="78">
        <f>2/SUM(1/SQRT(SUMXMY2($O$25:$W$25,C137:K137)),1/SQRT(SUMXMY2($O$25:$W$25,C138:K138)))</f>
        <v>1.4015151439230196</v>
      </c>
      <c r="O147" s="78"/>
      <c r="Q147" s="77">
        <v>3</v>
      </c>
      <c r="R147" s="77"/>
      <c r="S147" s="77">
        <f>2/SUM(1/SQRT(SUMXMY2($O$26:$W$26,P137:X137)),1/SQRT(SUMXMY2($O$26:$W$26,P138:X138)))</f>
        <v>0.73342845293460246</v>
      </c>
      <c r="T147" s="77"/>
    </row>
    <row r="148" spans="2:20" ht="15" thickTop="1" x14ac:dyDescent="0.3"/>
    <row r="149" spans="2:20" ht="15" thickBot="1" x14ac:dyDescent="0.35"/>
    <row r="150" spans="2:20" ht="26.4" thickBot="1" x14ac:dyDescent="0.55000000000000004">
      <c r="C150" s="2">
        <f>SQRT(SUMXMY2(C124:K124,O23:W23))</f>
        <v>0.28331225629860568</v>
      </c>
      <c r="D150" s="2"/>
      <c r="E150" s="2"/>
      <c r="F150" s="72" t="s">
        <v>41</v>
      </c>
      <c r="G150" s="73"/>
      <c r="H150" s="73"/>
      <c r="I150" s="73"/>
      <c r="J150" s="73"/>
      <c r="K150" s="73"/>
      <c r="L150" s="73"/>
      <c r="M150" s="73"/>
      <c r="N150" s="73"/>
      <c r="O150" s="74"/>
      <c r="P150" s="2"/>
      <c r="Q150" s="2"/>
      <c r="R150" s="2"/>
      <c r="S150" s="2"/>
      <c r="T150" s="2"/>
    </row>
    <row r="152" spans="2:20" ht="21" x14ac:dyDescent="0.4">
      <c r="G152" s="76" t="s">
        <v>42</v>
      </c>
      <c r="H152" s="76"/>
      <c r="I152" s="76" t="s">
        <v>43</v>
      </c>
      <c r="J152" s="76"/>
      <c r="K152" s="76" t="s">
        <v>44</v>
      </c>
      <c r="L152" s="76"/>
      <c r="M152" s="76" t="s">
        <v>45</v>
      </c>
      <c r="N152" s="76"/>
    </row>
    <row r="153" spans="2:20" ht="21" x14ac:dyDescent="0.4">
      <c r="G153" s="78">
        <v>1</v>
      </c>
      <c r="H153" s="78"/>
      <c r="I153" s="78">
        <v>1</v>
      </c>
      <c r="J153" s="78"/>
      <c r="K153" s="78">
        <v>1</v>
      </c>
      <c r="L153" s="78"/>
      <c r="M153" s="78">
        <f>IF(K153=I153,1,0)</f>
        <v>1</v>
      </c>
      <c r="N153" s="78"/>
    </row>
    <row r="154" spans="2:20" ht="21" x14ac:dyDescent="0.4">
      <c r="G154" s="78">
        <v>2</v>
      </c>
      <c r="H154" s="78"/>
      <c r="I154" s="78">
        <v>2</v>
      </c>
      <c r="J154" s="78"/>
      <c r="K154" s="78">
        <v>2</v>
      </c>
      <c r="L154" s="78"/>
      <c r="M154" s="78">
        <f t="shared" ref="M154:M156" si="155">IF(K154=I154,1,0)</f>
        <v>1</v>
      </c>
      <c r="N154" s="78"/>
    </row>
    <row r="155" spans="2:20" ht="21" x14ac:dyDescent="0.4">
      <c r="G155" s="78">
        <v>3</v>
      </c>
      <c r="H155" s="78"/>
      <c r="I155" s="78">
        <v>2</v>
      </c>
      <c r="J155" s="78"/>
      <c r="K155" s="78">
        <v>2</v>
      </c>
      <c r="L155" s="78"/>
      <c r="M155" s="78">
        <f t="shared" si="155"/>
        <v>1</v>
      </c>
      <c r="N155" s="78"/>
    </row>
    <row r="156" spans="2:20" ht="21" x14ac:dyDescent="0.4">
      <c r="G156" s="78">
        <v>4</v>
      </c>
      <c r="H156" s="78"/>
      <c r="I156" s="78">
        <v>3</v>
      </c>
      <c r="J156" s="78"/>
      <c r="K156" s="78">
        <v>3</v>
      </c>
      <c r="L156" s="78"/>
      <c r="M156" s="78">
        <f t="shared" si="155"/>
        <v>1</v>
      </c>
      <c r="N156" s="78"/>
    </row>
    <row r="157" spans="2:20" ht="21" x14ac:dyDescent="0.4">
      <c r="K157" s="79" t="s">
        <v>45</v>
      </c>
      <c r="L157" s="79"/>
      <c r="M157" s="79">
        <f>SUM(M153:N156)/G156*100</f>
        <v>100</v>
      </c>
      <c r="N157" s="79"/>
    </row>
  </sheetData>
  <mergeCells count="86">
    <mergeCell ref="K157:L157"/>
    <mergeCell ref="M152:N152"/>
    <mergeCell ref="M153:N153"/>
    <mergeCell ref="M154:N154"/>
    <mergeCell ref="M155:N155"/>
    <mergeCell ref="M156:N156"/>
    <mergeCell ref="M157:N157"/>
    <mergeCell ref="K155:L155"/>
    <mergeCell ref="K156:L156"/>
    <mergeCell ref="F150:O150"/>
    <mergeCell ref="G155:H155"/>
    <mergeCell ref="G156:H156"/>
    <mergeCell ref="I153:J153"/>
    <mergeCell ref="I154:J154"/>
    <mergeCell ref="I155:J155"/>
    <mergeCell ref="I156:J156"/>
    <mergeCell ref="G152:H152"/>
    <mergeCell ref="I152:J152"/>
    <mergeCell ref="K152:L152"/>
    <mergeCell ref="G153:H153"/>
    <mergeCell ref="G154:H154"/>
    <mergeCell ref="K153:L153"/>
    <mergeCell ref="K154:L154"/>
    <mergeCell ref="Q147:R147"/>
    <mergeCell ref="S147:T147"/>
    <mergeCell ref="B141:T141"/>
    <mergeCell ref="Q143:T143"/>
    <mergeCell ref="Q144:R144"/>
    <mergeCell ref="S144:T144"/>
    <mergeCell ref="Q145:R145"/>
    <mergeCell ref="S145:T145"/>
    <mergeCell ref="Q146:R146"/>
    <mergeCell ref="S146:T146"/>
    <mergeCell ref="I147:J147"/>
    <mergeCell ref="L143:O143"/>
    <mergeCell ref="L144:M144"/>
    <mergeCell ref="N144:O144"/>
    <mergeCell ref="L145:M145"/>
    <mergeCell ref="N145:O145"/>
    <mergeCell ref="L146:M146"/>
    <mergeCell ref="N146:O146"/>
    <mergeCell ref="L147:M147"/>
    <mergeCell ref="N147:O147"/>
    <mergeCell ref="B147:C147"/>
    <mergeCell ref="D147:E147"/>
    <mergeCell ref="G146:H146"/>
    <mergeCell ref="I146:J146"/>
    <mergeCell ref="G147:H147"/>
    <mergeCell ref="G143:J143"/>
    <mergeCell ref="G144:H144"/>
    <mergeCell ref="I144:J144"/>
    <mergeCell ref="G145:H145"/>
    <mergeCell ref="I145:J145"/>
    <mergeCell ref="B143:E143"/>
    <mergeCell ref="B144:C144"/>
    <mergeCell ref="D144:E144"/>
    <mergeCell ref="B145:C145"/>
    <mergeCell ref="B146:C146"/>
    <mergeCell ref="D145:E145"/>
    <mergeCell ref="D146:E146"/>
    <mergeCell ref="B87:M87"/>
    <mergeCell ref="O87:Z87"/>
    <mergeCell ref="B101:L101"/>
    <mergeCell ref="O101:Y101"/>
    <mergeCell ref="B131:L131"/>
    <mergeCell ref="O122:Y122"/>
    <mergeCell ref="O131:Y131"/>
    <mergeCell ref="B120:Y120"/>
    <mergeCell ref="B110:L110"/>
    <mergeCell ref="O110:Y110"/>
    <mergeCell ref="B122:L122"/>
    <mergeCell ref="B69:M69"/>
    <mergeCell ref="O69:Z69"/>
    <mergeCell ref="B71:M71"/>
    <mergeCell ref="O71:Z71"/>
    <mergeCell ref="B86:Z86"/>
    <mergeCell ref="B56:M56"/>
    <mergeCell ref="O56:Z56"/>
    <mergeCell ref="B40:M40"/>
    <mergeCell ref="O40:Z40"/>
    <mergeCell ref="B55:Z55"/>
    <mergeCell ref="B4:X4"/>
    <mergeCell ref="B20:X20"/>
    <mergeCell ref="B36:Z36"/>
    <mergeCell ref="B38:M38"/>
    <mergeCell ref="O38:Z38"/>
  </mergeCells>
  <pageMargins left="0.7" right="0.7" top="0.75" bottom="0.75" header="0.3" footer="0.3"/>
  <pageSetup orientation="portrait" horizontalDpi="300" verticalDpi="3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Anonymous</cp:lastModifiedBy>
  <dcterms:created xsi:type="dcterms:W3CDTF">2015-06-05T18:17:20Z</dcterms:created>
  <dcterms:modified xsi:type="dcterms:W3CDTF">2020-03-28T07:22:19Z</dcterms:modified>
</cp:coreProperties>
</file>