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eleum-my.sharepoint.com/personal/adam_mohdtaufik_deleum_com/Documents/Documents/ToolStringEditor/assets/resources/"/>
    </mc:Choice>
  </mc:AlternateContent>
  <xr:revisionPtr revIDLastSave="1570" documentId="8_{3731B2D3-2851-4964-AE06-C382F04C3BFC}" xr6:coauthVersionLast="47" xr6:coauthVersionMax="47" xr10:uidLastSave="{D9FBF662-D767-4E5E-A566-3EEEE903E650}"/>
  <bookViews>
    <workbookView xWindow="-120" yWindow="-120" windowWidth="20730" windowHeight="110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2" i="1" l="1"/>
  <c r="F152" i="1"/>
  <c r="G151" i="1"/>
  <c r="F151" i="1"/>
  <c r="G184" i="1"/>
  <c r="G183" i="1"/>
  <c r="G182" i="1"/>
  <c r="F302" i="1"/>
  <c r="F300" i="1"/>
  <c r="F299" i="1"/>
  <c r="F301" i="1"/>
  <c r="G65" i="1"/>
  <c r="G33" i="1"/>
  <c r="G32" i="1"/>
  <c r="F33" i="1"/>
  <c r="F32" i="1"/>
  <c r="G26" i="1"/>
  <c r="F26" i="1"/>
  <c r="G186" i="1"/>
  <c r="G187" i="1"/>
  <c r="G185" i="1"/>
  <c r="F187" i="1"/>
  <c r="F186" i="1"/>
  <c r="F185" i="1"/>
  <c r="F236" i="1"/>
  <c r="F237" i="1"/>
  <c r="F235" i="1"/>
  <c r="F131" i="1"/>
  <c r="F132" i="1"/>
  <c r="F133" i="1"/>
  <c r="F130" i="1"/>
  <c r="G61" i="1"/>
  <c r="G60" i="1"/>
  <c r="G59" i="1"/>
  <c r="F61" i="1"/>
  <c r="F60" i="1"/>
  <c r="F59" i="1"/>
  <c r="D303" i="1"/>
  <c r="D304" i="1"/>
  <c r="F232" i="1"/>
  <c r="F231" i="1"/>
  <c r="F230" i="1"/>
  <c r="F229" i="1"/>
  <c r="F228" i="1"/>
  <c r="F227" i="1"/>
  <c r="F226" i="1"/>
  <c r="F225" i="1"/>
  <c r="F37" i="1"/>
  <c r="F36" i="1"/>
  <c r="F139" i="1"/>
  <c r="F138" i="1"/>
  <c r="F137" i="1"/>
  <c r="F136" i="1"/>
  <c r="F135" i="1"/>
  <c r="F134" i="1"/>
  <c r="F168" i="1"/>
  <c r="F167" i="1"/>
  <c r="F158" i="1"/>
  <c r="F159" i="1"/>
  <c r="F160" i="1"/>
  <c r="F161" i="1"/>
  <c r="F162" i="1"/>
  <c r="F163" i="1"/>
  <c r="F164" i="1"/>
  <c r="F165" i="1"/>
  <c r="F157" i="1"/>
  <c r="F156" i="1"/>
  <c r="F155" i="1"/>
  <c r="F166" i="1"/>
  <c r="F31" i="1"/>
  <c r="F30" i="1"/>
  <c r="F28" i="1"/>
  <c r="F29" i="1"/>
  <c r="F177" i="1"/>
  <c r="F178" i="1"/>
  <c r="F179" i="1"/>
  <c r="F180" i="1"/>
  <c r="F181" i="1"/>
  <c r="F176" i="1"/>
  <c r="F175" i="1"/>
  <c r="F174" i="1"/>
  <c r="F34" i="1"/>
  <c r="G34" i="1" s="1"/>
  <c r="F35" i="1"/>
  <c r="G35" i="1" s="1"/>
  <c r="G221" i="1"/>
  <c r="G222" i="1"/>
  <c r="G219" i="1"/>
  <c r="G220" i="1"/>
  <c r="G196" i="1"/>
  <c r="F148" i="1"/>
  <c r="G211" i="1"/>
  <c r="G212" i="1"/>
  <c r="G213" i="1"/>
  <c r="G207" i="1"/>
  <c r="G208" i="1"/>
  <c r="G209" i="1"/>
  <c r="G202" i="1"/>
  <c r="G203" i="1"/>
  <c r="G204" i="1"/>
  <c r="G201" i="1"/>
  <c r="G199" i="1"/>
  <c r="G200" i="1"/>
  <c r="F254" i="1"/>
  <c r="F275" i="1"/>
  <c r="D275" i="1"/>
  <c r="F276" i="1"/>
  <c r="D276" i="1"/>
  <c r="F266" i="1"/>
  <c r="D266" i="1"/>
  <c r="G223" i="1"/>
  <c r="G198" i="1"/>
  <c r="G205" i="1"/>
  <c r="G206" i="1"/>
  <c r="G210" i="1"/>
  <c r="G224" i="1"/>
  <c r="D285" i="1"/>
  <c r="D284" i="1"/>
  <c r="D283" i="1"/>
  <c r="D282" i="1"/>
  <c r="D299" i="1"/>
  <c r="D300" i="1"/>
  <c r="D302" i="1"/>
  <c r="D289" i="1"/>
  <c r="F289" i="1"/>
  <c r="D286" i="1"/>
  <c r="D287" i="1"/>
  <c r="D288" i="1"/>
  <c r="C288" i="1" s="1"/>
  <c r="F261" i="1"/>
  <c r="F262" i="1"/>
  <c r="D262" i="1"/>
  <c r="D261" i="1"/>
  <c r="F252" i="1"/>
  <c r="F253" i="1"/>
  <c r="D252" i="1"/>
  <c r="D272" i="1"/>
  <c r="F270" i="1"/>
  <c r="F257" i="1"/>
  <c r="D256" i="1"/>
  <c r="F258" i="1"/>
  <c r="D298" i="1"/>
  <c r="D297" i="1"/>
  <c r="D296" i="1"/>
  <c r="D246" i="1"/>
  <c r="G246" i="1" s="1"/>
  <c r="D247" i="1"/>
  <c r="G247" i="1" s="1"/>
  <c r="D248" i="1"/>
  <c r="G248" i="1" s="1"/>
  <c r="D249" i="1"/>
  <c r="G249" i="1" s="1"/>
  <c r="D250" i="1"/>
  <c r="D251" i="1"/>
  <c r="D253" i="1"/>
  <c r="D254" i="1"/>
  <c r="D255" i="1"/>
  <c r="D274" i="1"/>
  <c r="D271" i="1"/>
  <c r="D265" i="1"/>
  <c r="D264" i="1"/>
  <c r="D273" i="1"/>
  <c r="D270" i="1"/>
  <c r="D269" i="1"/>
  <c r="D268" i="1"/>
  <c r="D267" i="1"/>
  <c r="D263" i="1"/>
  <c r="D260" i="1"/>
  <c r="D259" i="1"/>
  <c r="D245" i="1"/>
  <c r="D244" i="1"/>
  <c r="D243" i="1"/>
  <c r="G62" i="1"/>
  <c r="G153" i="1"/>
  <c r="G154" i="1"/>
  <c r="G188" i="1"/>
  <c r="G189" i="1"/>
  <c r="G218" i="1"/>
  <c r="G233" i="1"/>
  <c r="G234" i="1"/>
  <c r="G242" i="1"/>
</calcChain>
</file>

<file path=xl/sharedStrings.xml><?xml version="1.0" encoding="utf-8"?>
<sst xmlns="http://schemas.openxmlformats.org/spreadsheetml/2006/main" count="1244" uniqueCount="275">
  <si>
    <t>Category</t>
  </si>
  <si>
    <t>Tool Name</t>
  </si>
  <si>
    <t>Basic Tools</t>
  </si>
  <si>
    <t>Paradigm Tools</t>
  </si>
  <si>
    <t>Sondex Tools</t>
  </si>
  <si>
    <t>Fishing Tools</t>
  </si>
  <si>
    <t>Rope Socket</t>
  </si>
  <si>
    <t>Knuckle Joint</t>
  </si>
  <si>
    <t>Swivel Joint</t>
  </si>
  <si>
    <t>Hydraulic Jar</t>
  </si>
  <si>
    <t>Spring Jar</t>
  </si>
  <si>
    <t>Accelerator</t>
  </si>
  <si>
    <t>Roller Bogie</t>
  </si>
  <si>
    <t>GR</t>
  </si>
  <si>
    <t>SB</t>
  </si>
  <si>
    <t>RB</t>
  </si>
  <si>
    <t>SS</t>
  </si>
  <si>
    <t>RS</t>
  </si>
  <si>
    <t>JDC</t>
  </si>
  <si>
    <t>JUC</t>
  </si>
  <si>
    <t>JDS</t>
  </si>
  <si>
    <t>JUS</t>
  </si>
  <si>
    <t>42BO</t>
  </si>
  <si>
    <t>142BO</t>
  </si>
  <si>
    <t>Cable Head</t>
  </si>
  <si>
    <t>PCH</t>
  </si>
  <si>
    <t>CFSM</t>
  </si>
  <si>
    <t>X-Line</t>
  </si>
  <si>
    <t>JK-1</t>
  </si>
  <si>
    <t>GA-2</t>
  </si>
  <si>
    <t>D1T Running Tool</t>
  </si>
  <si>
    <t>SO Running Tool</t>
  </si>
  <si>
    <t>OK-6 Kickover Tool</t>
  </si>
  <si>
    <t>Merla Kickover Tool</t>
  </si>
  <si>
    <t>Gauge Cutter</t>
  </si>
  <si>
    <t>Lead Impression Block</t>
  </si>
  <si>
    <t>Blind Box</t>
  </si>
  <si>
    <t>Fishing Magnet</t>
  </si>
  <si>
    <t>Wire Grab</t>
  </si>
  <si>
    <t>Alligator Grab</t>
  </si>
  <si>
    <t>Tubing Broach</t>
  </si>
  <si>
    <t>Go-Devil</t>
  </si>
  <si>
    <t>Titan Swivel</t>
  </si>
  <si>
    <t>Titan Knuckle Joint</t>
  </si>
  <si>
    <t>Tubing End Locator</t>
  </si>
  <si>
    <t>Length (ft)</t>
  </si>
  <si>
    <t>Weight (lbs)</t>
  </si>
  <si>
    <t>20" Tubular Jar</t>
  </si>
  <si>
    <t>30" Tubular Jar</t>
  </si>
  <si>
    <t>Wire Scratcher</t>
  </si>
  <si>
    <t>Wire Finder</t>
  </si>
  <si>
    <t>Nominal Size</t>
  </si>
  <si>
    <t>OD (Inches)</t>
  </si>
  <si>
    <t>1-7/8"</t>
  </si>
  <si>
    <t>1-1/2"</t>
  </si>
  <si>
    <t>1-1/4"</t>
  </si>
  <si>
    <t>Lower Connection</t>
  </si>
  <si>
    <t>1-1/16" SR, 1-7/8" QLS</t>
  </si>
  <si>
    <t>15/16" SR, 1-1/2" QLS</t>
  </si>
  <si>
    <t>15/16" SR, 1-1/4" QLS</t>
  </si>
  <si>
    <t>N/A</t>
  </si>
  <si>
    <t>1-1/16" SR</t>
  </si>
  <si>
    <t>15/16" SR</t>
  </si>
  <si>
    <t>1-11/16"</t>
  </si>
  <si>
    <t>2.5"</t>
  </si>
  <si>
    <t>2"</t>
  </si>
  <si>
    <t>3"</t>
  </si>
  <si>
    <t>2.813"</t>
  </si>
  <si>
    <t>2.313"</t>
  </si>
  <si>
    <t>1.875"</t>
  </si>
  <si>
    <t>Sondex</t>
  </si>
  <si>
    <t>ParaComm Pin</t>
  </si>
  <si>
    <t>MBH030</t>
  </si>
  <si>
    <t>PGR032</t>
  </si>
  <si>
    <t>UMT007</t>
  </si>
  <si>
    <t>QPC201</t>
  </si>
  <si>
    <t>PKJ013</t>
  </si>
  <si>
    <t>ILS021</t>
  </si>
  <si>
    <t>ILS022</t>
  </si>
  <si>
    <t>2-1/8"</t>
  </si>
  <si>
    <t>FDR020</t>
  </si>
  <si>
    <t>CTF004</t>
  </si>
  <si>
    <t>To CFJM</t>
  </si>
  <si>
    <t>20" Mechanical Spang Jar</t>
  </si>
  <si>
    <t>30" Mechanical Spang Jar</t>
  </si>
  <si>
    <t>PGR020</t>
  </si>
  <si>
    <t>QPC003</t>
  </si>
  <si>
    <t>PRC001</t>
  </si>
  <si>
    <t>CFJM08</t>
  </si>
  <si>
    <t>BUL006</t>
  </si>
  <si>
    <t>ASB004</t>
  </si>
  <si>
    <t>2' Normal Stem</t>
  </si>
  <si>
    <t>3' Normal Stem</t>
  </si>
  <si>
    <t>5' Normal Stem</t>
  </si>
  <si>
    <t>2' Roller Stem</t>
  </si>
  <si>
    <t>3' Roller Stem</t>
  </si>
  <si>
    <t>5' Roller Stem</t>
  </si>
  <si>
    <t>5/8"-11 (For Prong)</t>
  </si>
  <si>
    <t>Prong</t>
  </si>
  <si>
    <t>1/2"-13 (For Prong)</t>
  </si>
  <si>
    <t>GS</t>
  </si>
  <si>
    <t>2.750"</t>
  </si>
  <si>
    <t>Drift</t>
  </si>
  <si>
    <t>2.890"</t>
  </si>
  <si>
    <t>2.867"</t>
  </si>
  <si>
    <t>2.800"</t>
  </si>
  <si>
    <t>2.735"</t>
  </si>
  <si>
    <t>2.302"</t>
  </si>
  <si>
    <t>1.860"</t>
  </si>
  <si>
    <t>X-Over (PPU to Sondex)</t>
  </si>
  <si>
    <t>X-Over (PPU to SR Box)</t>
  </si>
  <si>
    <t>X-Over (PPU to Trigger Probe)</t>
  </si>
  <si>
    <t>X-Over (PPU to GO-A Pin)</t>
  </si>
  <si>
    <t>3' Titan Sinker Bar</t>
  </si>
  <si>
    <t>5' Titan Sinker Bar</t>
  </si>
  <si>
    <t>7' Titan Sinker Bar</t>
  </si>
  <si>
    <t>QLS</t>
  </si>
  <si>
    <t>1-3/16”-12 (GO 'A')</t>
  </si>
  <si>
    <t>2-3/4"</t>
  </si>
  <si>
    <t>MIT 24F (Standard)</t>
  </si>
  <si>
    <t>MIT 40F (Standard)</t>
  </si>
  <si>
    <t>MIT 24F (Extended)</t>
  </si>
  <si>
    <t>MIT 40F (Extended)</t>
  </si>
  <si>
    <t>CFBM (3-Arm)</t>
  </si>
  <si>
    <t>CFBM (6-Arm)</t>
  </si>
  <si>
    <t>PGR021</t>
  </si>
  <si>
    <t>1-3/8"</t>
  </si>
  <si>
    <t>QPC004</t>
  </si>
  <si>
    <t>Titan Tools</t>
  </si>
  <si>
    <t>Standard Service Tools</t>
  </si>
  <si>
    <t>GLV Catcher (with X Lock Mandrel)</t>
  </si>
  <si>
    <t>Junk Catcher</t>
  </si>
  <si>
    <t>A-Stop</t>
  </si>
  <si>
    <t>G-Stop</t>
  </si>
  <si>
    <t>Safety Valves</t>
  </si>
  <si>
    <t>FXE WR-SCSSSV</t>
  </si>
  <si>
    <t>B7 WR-SCSSSV</t>
  </si>
  <si>
    <t>SOF WR-SCSSSV</t>
  </si>
  <si>
    <t>Kaseum Tools</t>
  </si>
  <si>
    <t>DBC12</t>
  </si>
  <si>
    <t>DMC05</t>
  </si>
  <si>
    <t>GRT10</t>
  </si>
  <si>
    <t>CCL10</t>
  </si>
  <si>
    <t>RCT02</t>
  </si>
  <si>
    <t>RBT01</t>
  </si>
  <si>
    <t>BWS01</t>
  </si>
  <si>
    <t>Well-Sun Tools</t>
  </si>
  <si>
    <t>3-1/8"</t>
  </si>
  <si>
    <t>EV Tools</t>
  </si>
  <si>
    <t>Owen Oil Tools</t>
  </si>
  <si>
    <t>PPU Iia</t>
  </si>
  <si>
    <t>Well Conveyor</t>
  </si>
  <si>
    <t>1.654"</t>
  </si>
  <si>
    <t>SBC Brain</t>
  </si>
  <si>
    <t>SBC Bull Nose</t>
  </si>
  <si>
    <t>SBC Comms Module</t>
  </si>
  <si>
    <t>SBC Knuckle Joint</t>
  </si>
  <si>
    <t>SBC Power Module</t>
  </si>
  <si>
    <t>Centre Spear</t>
  </si>
  <si>
    <t>3-1/2" Tubing</t>
  </si>
  <si>
    <t>4-1/2" Tubing</t>
  </si>
  <si>
    <t>VariBall</t>
  </si>
  <si>
    <t>Sand Pump Bailer</t>
  </si>
  <si>
    <t>Hydrostatic Bailer</t>
  </si>
  <si>
    <t>XX Plug</t>
  </si>
  <si>
    <t>XN Plug</t>
  </si>
  <si>
    <t>PX Plug</t>
  </si>
  <si>
    <t>PXN Plug</t>
  </si>
  <si>
    <t>Releasable Bulldog Spear</t>
  </si>
  <si>
    <t>Non-Releasable Bulldog Spear</t>
  </si>
  <si>
    <t>SAT005</t>
  </si>
  <si>
    <t>RAT001</t>
  </si>
  <si>
    <t>Rotational Alignment Sub</t>
  </si>
  <si>
    <t>1-3/4"</t>
  </si>
  <si>
    <t>2-1/4"</t>
  </si>
  <si>
    <t>2-1/2"</t>
  </si>
  <si>
    <t>GLV</t>
  </si>
  <si>
    <t>TBC</t>
  </si>
  <si>
    <t>1.00"</t>
  </si>
  <si>
    <t>Spacer Pipes</t>
  </si>
  <si>
    <t>Running and Pulling Tools</t>
  </si>
  <si>
    <t>2" - 3"</t>
  </si>
  <si>
    <t>1.0" NPT</t>
  </si>
  <si>
    <t>3" - 5"</t>
  </si>
  <si>
    <t>1.062"-10</t>
  </si>
  <si>
    <t>2-1/2" QLS</t>
  </si>
  <si>
    <t>1-7/8" QLS</t>
  </si>
  <si>
    <t>2.00"</t>
  </si>
  <si>
    <t>2.30"</t>
  </si>
  <si>
    <t>2.62"</t>
  </si>
  <si>
    <t>2.72"</t>
  </si>
  <si>
    <t>3.30"</t>
  </si>
  <si>
    <t>3.50"</t>
  </si>
  <si>
    <t>3.75"</t>
  </si>
  <si>
    <t>4.00"</t>
  </si>
  <si>
    <t>4.25"</t>
  </si>
  <si>
    <t>4.40"</t>
  </si>
  <si>
    <t>Bottom Sub</t>
  </si>
  <si>
    <t>Heavy Duty Pulling Tool</t>
  </si>
  <si>
    <t>4"</t>
  </si>
  <si>
    <t>1-7/8" QRJ</t>
  </si>
  <si>
    <t>2.52"</t>
  </si>
  <si>
    <t>2.75"</t>
  </si>
  <si>
    <t>3.00"</t>
  </si>
  <si>
    <t>3.60"</t>
  </si>
  <si>
    <t>3.79"</t>
  </si>
  <si>
    <t>1.00</t>
  </si>
  <si>
    <t>2.00</t>
  </si>
  <si>
    <t>2.30</t>
  </si>
  <si>
    <t>2.52</t>
  </si>
  <si>
    <t>2.62</t>
  </si>
  <si>
    <t>2.75</t>
  </si>
  <si>
    <t>3.00</t>
  </si>
  <si>
    <t>3.60</t>
  </si>
  <si>
    <t>3.79</t>
  </si>
  <si>
    <t>4.00</t>
  </si>
  <si>
    <t>4.25</t>
  </si>
  <si>
    <t>4.40</t>
  </si>
  <si>
    <t>Long Lead Impression Block</t>
  </si>
  <si>
    <t>Optis® M160 Memory Camera</t>
  </si>
  <si>
    <t>X-Over (1-1/16" SR Pin to 15/16" SR Box)</t>
  </si>
  <si>
    <t>X-Over (1-1/16" SR Box to 1-1/16" SR Box)</t>
  </si>
  <si>
    <t>X-Over (15/16" SR Pin to 1-1/16" SR Box)</t>
  </si>
  <si>
    <t>X-Over (15/16" SR Box to 15/16" SR Box)</t>
  </si>
  <si>
    <t>X-Over (1-9/16" SR Pin to 1-1/16" SR Box)</t>
  </si>
  <si>
    <t>1.200"</t>
  </si>
  <si>
    <t>Knuckle Jar</t>
  </si>
  <si>
    <t>2-1/2" SR, 2-1/2" QLS</t>
  </si>
  <si>
    <t>X-Over (GO to Sondex)</t>
  </si>
  <si>
    <t>5' Tungsten Stem</t>
  </si>
  <si>
    <t>3' Tungsten Stem</t>
  </si>
  <si>
    <t>2' Tungsten Stem</t>
  </si>
  <si>
    <t>2-1/2" QRJ</t>
  </si>
  <si>
    <t>5-1/2" Tubing</t>
  </si>
  <si>
    <t>X-Over (1-1/16" SR Pin to 1-9/16" SR Box)</t>
  </si>
  <si>
    <t>1-9/16" SR</t>
  </si>
  <si>
    <t>K-Set Tool</t>
  </si>
  <si>
    <t>Setting Adapter</t>
  </si>
  <si>
    <t>to bridge plug</t>
  </si>
  <si>
    <t>Premium Bridge Plug</t>
  </si>
  <si>
    <t>2.16"</t>
  </si>
  <si>
    <t>Trigger Tool</t>
  </si>
  <si>
    <t>Spring Centraliser</t>
  </si>
  <si>
    <t>Firing Head</t>
  </si>
  <si>
    <t>Aluminium Shock Sub</t>
  </si>
  <si>
    <t>Adapter Sub Cutter</t>
  </si>
  <si>
    <t>ACE Tubing Cutter</t>
  </si>
  <si>
    <t>2.062"</t>
  </si>
  <si>
    <t>Trigger Probe</t>
  </si>
  <si>
    <t>1-1/2" QLS</t>
  </si>
  <si>
    <t>1-1/4" QLS</t>
  </si>
  <si>
    <t>1-1/16" SR, 1-7/8" QRJ</t>
  </si>
  <si>
    <t>1-1/16" SR, 2-1/2" QRJ</t>
  </si>
  <si>
    <t>2.40"</t>
  </si>
  <si>
    <t>2.77"</t>
  </si>
  <si>
    <t>3.85"</t>
  </si>
  <si>
    <t>Check Set Tool</t>
  </si>
  <si>
    <t>2.81"</t>
  </si>
  <si>
    <t>3.313"</t>
  </si>
  <si>
    <t>3.813"</t>
  </si>
  <si>
    <t>4.562"</t>
  </si>
  <si>
    <t>SBC 2W Drive Module</t>
  </si>
  <si>
    <t>Tubing Swage</t>
  </si>
  <si>
    <t>2.78"</t>
  </si>
  <si>
    <t>3.10"</t>
  </si>
  <si>
    <t>4.10"</t>
  </si>
  <si>
    <t>4.50"</t>
  </si>
  <si>
    <t>Overshot</t>
  </si>
  <si>
    <t>2-1/2" HDQRJ</t>
  </si>
  <si>
    <t>1-7/8" HDQRJ</t>
  </si>
  <si>
    <t>2-1/8" QRJ</t>
  </si>
  <si>
    <t>2.500"</t>
  </si>
  <si>
    <t>X-Over (Sondex Pin to GO Box)</t>
  </si>
  <si>
    <t>ACME</t>
  </si>
  <si>
    <t>Heavy Duty Releasable Overshot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</si>
</sst>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8">
    <dxf>
      <numFmt numFmtId="165" formatCode="0.0"/>
    </dxf>
    <dxf>
      <numFmt numFmtId="165" formatCode="0.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textRotation="0" wrapText="0" indent="0" justifyLastLine="0" shrinkToFit="0" readingOrder="0"/>
    </dxf>
    <dxf>
      <numFmt numFmtId="164" formatCode="0.000"/>
      <alignment horizontal="center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AF00AD-584C-4C36-B295-B0565728D80D}" name="Table1" displayName="Table1" ref="A1:G309" totalsRowShown="0" headerRowDxfId="7" headerRowBorderDxfId="6" tableBorderDxfId="5">
  <autoFilter ref="A1:G309" xr:uid="{4BAF00AD-584C-4C36-B295-B0565728D80D}"/>
  <tableColumns count="7">
    <tableColumn id="1" xr3:uid="{684E84AF-B38C-4176-AA07-F608285CA487}" name="Category"/>
    <tableColumn id="2" xr3:uid="{600A890B-56A9-4AC9-904F-2117D4282182}" name="Tool Name"/>
    <tableColumn id="3" xr3:uid="{F28EE399-4925-4DA6-8CF9-F683C07C77BA}" name="Nominal Size" dataDxfId="4"/>
    <tableColumn id="4" xr3:uid="{EFB02EBC-CFCF-4B7F-A87C-189661AF260B}" name="OD (Inches)" dataDxfId="3"/>
    <tableColumn id="7" xr3:uid="{0A2D2393-CD0F-44A0-B456-8604435DA0F9}" name="Lower Connection" dataDxfId="2"/>
    <tableColumn id="5" xr3:uid="{C93CD8A3-BB7D-49DD-8125-2279F18C0364}" name="Length (ft)" dataDxfId="1"/>
    <tableColumn id="6" xr3:uid="{84782E64-954C-4816-A626-4174514181E7}" name="Weight (lbs)" dataDxfId="0">
      <calculatedColumnFormula>Table1[[#This Row],[OD (Inches)]]^2*8/3*Table1[[#This Row],[Length (ft)]]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9"/>
  <sheetViews>
    <sheetView tabSelected="1" topLeftCell="A273" zoomScale="78" workbookViewId="0">
      <selection activeCell="A290" sqref="A290:XFD290"/>
    </sheetView>
  </sheetViews>
  <sheetFormatPr defaultRowHeight="15" x14ac:dyDescent="0.25"/>
  <cols>
    <col min="1" max="1" width="24" bestFit="1" customWidth="1"/>
    <col min="2" max="2" width="37.7109375" bestFit="1" customWidth="1"/>
    <col min="3" max="3" width="23.7109375" style="3" bestFit="1" customWidth="1"/>
    <col min="4" max="4" width="21.140625" style="3" bestFit="1" customWidth="1"/>
    <col min="5" max="5" width="21.140625" style="3" customWidth="1"/>
    <col min="6" max="6" width="14.42578125" bestFit="1" customWidth="1"/>
    <col min="7" max="7" width="15.5703125" style="4" bestFit="1" customWidth="1"/>
  </cols>
  <sheetData>
    <row r="1" spans="1:7" x14ac:dyDescent="0.25">
      <c r="A1" s="1" t="s">
        <v>0</v>
      </c>
      <c r="B1" s="1" t="s">
        <v>1</v>
      </c>
      <c r="C1" s="2" t="s">
        <v>51</v>
      </c>
      <c r="D1" s="2" t="s">
        <v>52</v>
      </c>
      <c r="E1" s="2" t="s">
        <v>56</v>
      </c>
      <c r="F1" s="1" t="s">
        <v>45</v>
      </c>
      <c r="G1" s="6" t="s">
        <v>46</v>
      </c>
    </row>
    <row r="2" spans="1:7" x14ac:dyDescent="0.25">
      <c r="A2" t="s">
        <v>2</v>
      </c>
      <c r="B2" t="s">
        <v>6</v>
      </c>
      <c r="C2" s="3" t="s">
        <v>53</v>
      </c>
      <c r="D2" s="3">
        <v>1.875</v>
      </c>
      <c r="E2" s="3" t="s">
        <v>57</v>
      </c>
      <c r="F2" s="4">
        <v>0.5</v>
      </c>
      <c r="G2" s="4">
        <v>4.7</v>
      </c>
    </row>
    <row r="3" spans="1:7" x14ac:dyDescent="0.25">
      <c r="A3" t="s">
        <v>2</v>
      </c>
      <c r="B3" t="s">
        <v>6</v>
      </c>
      <c r="C3" s="3" t="s">
        <v>54</v>
      </c>
      <c r="D3" s="3">
        <v>1.5</v>
      </c>
      <c r="E3" s="3" t="s">
        <v>58</v>
      </c>
      <c r="F3" s="4">
        <v>0.5</v>
      </c>
      <c r="G3" s="4">
        <v>3</v>
      </c>
    </row>
    <row r="4" spans="1:7" x14ac:dyDescent="0.25">
      <c r="A4" t="s">
        <v>2</v>
      </c>
      <c r="B4" t="s">
        <v>6</v>
      </c>
      <c r="C4" s="3" t="s">
        <v>55</v>
      </c>
      <c r="D4" s="3">
        <v>1.25</v>
      </c>
      <c r="E4" s="3" t="s">
        <v>59</v>
      </c>
      <c r="F4" s="4">
        <v>0.5</v>
      </c>
      <c r="G4" s="4">
        <v>2.1</v>
      </c>
    </row>
    <row r="5" spans="1:7" x14ac:dyDescent="0.25">
      <c r="A5" t="s">
        <v>2</v>
      </c>
      <c r="B5" t="s">
        <v>7</v>
      </c>
      <c r="C5" s="3" t="s">
        <v>53</v>
      </c>
      <c r="D5" s="3">
        <v>1.875</v>
      </c>
      <c r="E5" s="3" t="s">
        <v>57</v>
      </c>
      <c r="F5" s="4">
        <v>0.5</v>
      </c>
      <c r="G5" s="4">
        <v>4.7</v>
      </c>
    </row>
    <row r="6" spans="1:7" x14ac:dyDescent="0.25">
      <c r="A6" t="s">
        <v>2</v>
      </c>
      <c r="B6" t="s">
        <v>7</v>
      </c>
      <c r="C6" s="3" t="s">
        <v>54</v>
      </c>
      <c r="D6" s="3">
        <v>1.5</v>
      </c>
      <c r="E6" s="3" t="s">
        <v>58</v>
      </c>
      <c r="F6" s="4">
        <v>0.5</v>
      </c>
      <c r="G6" s="4">
        <v>3</v>
      </c>
    </row>
    <row r="7" spans="1:7" x14ac:dyDescent="0.25">
      <c r="A7" t="s">
        <v>2</v>
      </c>
      <c r="B7" t="s">
        <v>7</v>
      </c>
      <c r="C7" s="3" t="s">
        <v>55</v>
      </c>
      <c r="D7" s="3">
        <v>1.25</v>
      </c>
      <c r="E7" s="3" t="s">
        <v>59</v>
      </c>
      <c r="F7" s="4">
        <v>0.5</v>
      </c>
      <c r="G7" s="4">
        <v>2.1</v>
      </c>
    </row>
    <row r="8" spans="1:7" x14ac:dyDescent="0.25">
      <c r="A8" t="s">
        <v>2</v>
      </c>
      <c r="B8" t="s">
        <v>8</v>
      </c>
      <c r="C8" s="3" t="s">
        <v>53</v>
      </c>
      <c r="D8" s="3">
        <v>1.875</v>
      </c>
      <c r="E8" s="3" t="s">
        <v>57</v>
      </c>
      <c r="F8" s="4">
        <v>0.5</v>
      </c>
      <c r="G8" s="4">
        <v>4.7</v>
      </c>
    </row>
    <row r="9" spans="1:7" x14ac:dyDescent="0.25">
      <c r="A9" t="s">
        <v>2</v>
      </c>
      <c r="B9" t="s">
        <v>8</v>
      </c>
      <c r="C9" s="3" t="s">
        <v>54</v>
      </c>
      <c r="D9" s="3">
        <v>1.5</v>
      </c>
      <c r="E9" s="3" t="s">
        <v>58</v>
      </c>
      <c r="F9" s="4">
        <v>0.5</v>
      </c>
      <c r="G9" s="4">
        <v>3</v>
      </c>
    </row>
    <row r="10" spans="1:7" x14ac:dyDescent="0.25">
      <c r="A10" t="s">
        <v>2</v>
      </c>
      <c r="B10" t="s">
        <v>8</v>
      </c>
      <c r="C10" s="3" t="s">
        <v>55</v>
      </c>
      <c r="D10" s="3">
        <v>1.25</v>
      </c>
      <c r="E10" s="3" t="s">
        <v>59</v>
      </c>
      <c r="F10" s="4">
        <v>0.5</v>
      </c>
      <c r="G10" s="4">
        <v>2.1</v>
      </c>
    </row>
    <row r="11" spans="1:7" x14ac:dyDescent="0.25">
      <c r="A11" t="s">
        <v>2</v>
      </c>
      <c r="B11" t="s">
        <v>91</v>
      </c>
      <c r="C11" s="3" t="s">
        <v>53</v>
      </c>
      <c r="D11" s="3">
        <v>1.875</v>
      </c>
      <c r="E11" s="3" t="s">
        <v>57</v>
      </c>
      <c r="F11" s="4">
        <v>2</v>
      </c>
      <c r="G11" s="4">
        <v>18.8</v>
      </c>
    </row>
    <row r="12" spans="1:7" x14ac:dyDescent="0.25">
      <c r="A12" t="s">
        <v>2</v>
      </c>
      <c r="B12" t="s">
        <v>91</v>
      </c>
      <c r="C12" s="3" t="s">
        <v>54</v>
      </c>
      <c r="D12" s="3">
        <v>1.5</v>
      </c>
      <c r="E12" s="3" t="s">
        <v>58</v>
      </c>
      <c r="F12" s="4">
        <v>2</v>
      </c>
      <c r="G12" s="4">
        <v>12</v>
      </c>
    </row>
    <row r="13" spans="1:7" x14ac:dyDescent="0.25">
      <c r="A13" t="s">
        <v>2</v>
      </c>
      <c r="B13" t="s">
        <v>91</v>
      </c>
      <c r="C13" s="3" t="s">
        <v>55</v>
      </c>
      <c r="D13" s="3">
        <v>1.25</v>
      </c>
      <c r="E13" s="3" t="s">
        <v>59</v>
      </c>
      <c r="F13" s="4">
        <v>2</v>
      </c>
      <c r="G13" s="4">
        <v>8.3000000000000007</v>
      </c>
    </row>
    <row r="14" spans="1:7" x14ac:dyDescent="0.25">
      <c r="A14" t="s">
        <v>2</v>
      </c>
      <c r="B14" t="s">
        <v>92</v>
      </c>
      <c r="C14" s="3" t="s">
        <v>53</v>
      </c>
      <c r="D14" s="3">
        <v>1.875</v>
      </c>
      <c r="E14" s="3" t="s">
        <v>57</v>
      </c>
      <c r="F14" s="4">
        <v>3</v>
      </c>
      <c r="G14" s="4">
        <v>28.1</v>
      </c>
    </row>
    <row r="15" spans="1:7" x14ac:dyDescent="0.25">
      <c r="A15" t="s">
        <v>2</v>
      </c>
      <c r="B15" t="s">
        <v>92</v>
      </c>
      <c r="C15" s="3" t="s">
        <v>54</v>
      </c>
      <c r="D15" s="3">
        <v>1.5</v>
      </c>
      <c r="E15" s="3" t="s">
        <v>58</v>
      </c>
      <c r="F15" s="4">
        <v>3</v>
      </c>
      <c r="G15" s="4">
        <v>18</v>
      </c>
    </row>
    <row r="16" spans="1:7" x14ac:dyDescent="0.25">
      <c r="A16" t="s">
        <v>2</v>
      </c>
      <c r="B16" t="s">
        <v>92</v>
      </c>
      <c r="C16" s="3" t="s">
        <v>55</v>
      </c>
      <c r="D16" s="3">
        <v>1.25</v>
      </c>
      <c r="E16" s="3" t="s">
        <v>59</v>
      </c>
      <c r="F16" s="4">
        <v>3</v>
      </c>
      <c r="G16" s="4">
        <v>12.5</v>
      </c>
    </row>
    <row r="17" spans="1:7" x14ac:dyDescent="0.25">
      <c r="A17" t="s">
        <v>2</v>
      </c>
      <c r="B17" t="s">
        <v>93</v>
      </c>
      <c r="C17" s="3" t="s">
        <v>53</v>
      </c>
      <c r="D17" s="3">
        <v>1.875</v>
      </c>
      <c r="E17" s="3" t="s">
        <v>57</v>
      </c>
      <c r="F17" s="4">
        <v>5</v>
      </c>
      <c r="G17" s="4">
        <v>46.9</v>
      </c>
    </row>
    <row r="18" spans="1:7" x14ac:dyDescent="0.25">
      <c r="A18" t="s">
        <v>2</v>
      </c>
      <c r="B18" t="s">
        <v>93</v>
      </c>
      <c r="C18" s="3" t="s">
        <v>54</v>
      </c>
      <c r="D18" s="3">
        <v>1.5</v>
      </c>
      <c r="E18" s="3" t="s">
        <v>58</v>
      </c>
      <c r="F18" s="4">
        <v>5</v>
      </c>
      <c r="G18" s="4">
        <v>30</v>
      </c>
    </row>
    <row r="19" spans="1:7" x14ac:dyDescent="0.25">
      <c r="A19" t="s">
        <v>2</v>
      </c>
      <c r="B19" t="s">
        <v>93</v>
      </c>
      <c r="C19" s="3" t="s">
        <v>55</v>
      </c>
      <c r="D19" s="3">
        <v>1.25</v>
      </c>
      <c r="E19" s="3" t="s">
        <v>59</v>
      </c>
      <c r="F19" s="4">
        <v>5</v>
      </c>
      <c r="G19" s="4">
        <v>20.8</v>
      </c>
    </row>
    <row r="20" spans="1:7" x14ac:dyDescent="0.25">
      <c r="A20" t="s">
        <v>2</v>
      </c>
      <c r="B20" t="s">
        <v>83</v>
      </c>
      <c r="C20" s="3" t="s">
        <v>53</v>
      </c>
      <c r="D20" s="3">
        <v>1.875</v>
      </c>
      <c r="E20" s="3" t="s">
        <v>57</v>
      </c>
      <c r="F20" s="4">
        <v>3</v>
      </c>
      <c r="G20" s="4">
        <v>28.1</v>
      </c>
    </row>
    <row r="21" spans="1:7" x14ac:dyDescent="0.25">
      <c r="A21" t="s">
        <v>2</v>
      </c>
      <c r="B21" t="s">
        <v>83</v>
      </c>
      <c r="C21" s="3" t="s">
        <v>54</v>
      </c>
      <c r="D21" s="3">
        <v>1.5</v>
      </c>
      <c r="E21" s="3" t="s">
        <v>58</v>
      </c>
      <c r="F21" s="4">
        <v>3</v>
      </c>
      <c r="G21" s="4">
        <v>18</v>
      </c>
    </row>
    <row r="22" spans="1:7" x14ac:dyDescent="0.25">
      <c r="A22" t="s">
        <v>2</v>
      </c>
      <c r="B22" t="s">
        <v>83</v>
      </c>
      <c r="C22" s="3" t="s">
        <v>55</v>
      </c>
      <c r="D22" s="3">
        <v>1.25</v>
      </c>
      <c r="E22" s="3" t="s">
        <v>59</v>
      </c>
      <c r="F22" s="4">
        <v>3</v>
      </c>
      <c r="G22" s="4">
        <v>12.5</v>
      </c>
    </row>
    <row r="23" spans="1:7" x14ac:dyDescent="0.25">
      <c r="A23" t="s">
        <v>2</v>
      </c>
      <c r="B23" t="s">
        <v>84</v>
      </c>
      <c r="C23" s="3" t="s">
        <v>53</v>
      </c>
      <c r="D23" s="3">
        <v>1.875</v>
      </c>
      <c r="E23" s="3" t="s">
        <v>57</v>
      </c>
      <c r="F23" s="4">
        <v>4</v>
      </c>
      <c r="G23" s="4">
        <v>37.5</v>
      </c>
    </row>
    <row r="24" spans="1:7" x14ac:dyDescent="0.25">
      <c r="A24" t="s">
        <v>2</v>
      </c>
      <c r="B24" t="s">
        <v>84</v>
      </c>
      <c r="C24" s="3" t="s">
        <v>54</v>
      </c>
      <c r="D24" s="3">
        <v>1.5</v>
      </c>
      <c r="E24" s="3" t="s">
        <v>58</v>
      </c>
      <c r="F24" s="4">
        <v>4</v>
      </c>
      <c r="G24" s="4">
        <v>24</v>
      </c>
    </row>
    <row r="25" spans="1:7" x14ac:dyDescent="0.25">
      <c r="A25" t="s">
        <v>2</v>
      </c>
      <c r="B25" t="s">
        <v>84</v>
      </c>
      <c r="C25" s="3" t="s">
        <v>55</v>
      </c>
      <c r="D25" s="3">
        <v>1.25</v>
      </c>
      <c r="E25" s="3" t="s">
        <v>59</v>
      </c>
      <c r="F25" s="4">
        <v>4</v>
      </c>
      <c r="G25" s="4">
        <v>16.7</v>
      </c>
    </row>
    <row r="26" spans="1:7" x14ac:dyDescent="0.25">
      <c r="A26" t="s">
        <v>2</v>
      </c>
      <c r="B26" t="s">
        <v>47</v>
      </c>
      <c r="C26" s="3" t="s">
        <v>53</v>
      </c>
      <c r="D26" s="3">
        <v>1.875</v>
      </c>
      <c r="E26" s="3" t="s">
        <v>269</v>
      </c>
      <c r="F26" s="4">
        <f>64/12</f>
        <v>5.333333333333333</v>
      </c>
      <c r="G26" s="4">
        <f>10.5*2.2</f>
        <v>23.1</v>
      </c>
    </row>
    <row r="27" spans="1:7" x14ac:dyDescent="0.25">
      <c r="A27" t="s">
        <v>2</v>
      </c>
      <c r="B27" t="s">
        <v>48</v>
      </c>
      <c r="C27" s="3" t="s">
        <v>175</v>
      </c>
      <c r="D27" s="3">
        <v>2.5</v>
      </c>
      <c r="E27" s="3" t="s">
        <v>268</v>
      </c>
      <c r="F27" s="4">
        <v>4</v>
      </c>
      <c r="G27" s="4">
        <v>37.5</v>
      </c>
    </row>
    <row r="28" spans="1:7" x14ac:dyDescent="0.25">
      <c r="A28" t="s">
        <v>2</v>
      </c>
      <c r="B28" t="s">
        <v>9</v>
      </c>
      <c r="C28" s="3" t="s">
        <v>53</v>
      </c>
      <c r="D28" s="3">
        <v>1.875</v>
      </c>
      <c r="E28" s="3" t="s">
        <v>57</v>
      </c>
      <c r="F28" s="4">
        <f t="shared" ref="F28" si="0">43/12</f>
        <v>3.5833333333333335</v>
      </c>
      <c r="G28" s="4">
        <v>28.1</v>
      </c>
    </row>
    <row r="29" spans="1:7" x14ac:dyDescent="0.25">
      <c r="A29" t="s">
        <v>2</v>
      </c>
      <c r="B29" t="s">
        <v>9</v>
      </c>
      <c r="C29" s="3" t="s">
        <v>173</v>
      </c>
      <c r="D29" s="3">
        <v>1.75</v>
      </c>
      <c r="E29" s="3" t="s">
        <v>200</v>
      </c>
      <c r="F29" s="4">
        <f>43/12</f>
        <v>3.5833333333333335</v>
      </c>
      <c r="G29" s="4">
        <v>8.5</v>
      </c>
    </row>
    <row r="30" spans="1:7" x14ac:dyDescent="0.25">
      <c r="A30" t="s">
        <v>2</v>
      </c>
      <c r="B30" t="s">
        <v>9</v>
      </c>
      <c r="C30" s="3" t="s">
        <v>54</v>
      </c>
      <c r="D30" s="3">
        <v>1.5</v>
      </c>
      <c r="E30" s="3" t="s">
        <v>58</v>
      </c>
      <c r="F30" s="4">
        <f t="shared" ref="F30:F31" si="1">43/12</f>
        <v>3.5833333333333335</v>
      </c>
      <c r="G30" s="4">
        <v>18</v>
      </c>
    </row>
    <row r="31" spans="1:7" x14ac:dyDescent="0.25">
      <c r="A31" t="s">
        <v>2</v>
      </c>
      <c r="B31" t="s">
        <v>9</v>
      </c>
      <c r="C31" s="3" t="s">
        <v>55</v>
      </c>
      <c r="D31" s="3">
        <v>1.25</v>
      </c>
      <c r="E31" s="3" t="s">
        <v>59</v>
      </c>
      <c r="F31" s="4">
        <f t="shared" si="1"/>
        <v>3.5833333333333335</v>
      </c>
      <c r="G31" s="4">
        <v>12.5</v>
      </c>
    </row>
    <row r="32" spans="1:7" x14ac:dyDescent="0.25">
      <c r="A32" t="s">
        <v>2</v>
      </c>
      <c r="B32" t="s">
        <v>10</v>
      </c>
      <c r="C32" s="3" t="s">
        <v>53</v>
      </c>
      <c r="D32" s="3">
        <v>1.875</v>
      </c>
      <c r="E32" s="3" t="s">
        <v>185</v>
      </c>
      <c r="F32" s="4">
        <f>57.4/12</f>
        <v>4.7833333333333332</v>
      </c>
      <c r="G32" s="4">
        <f>14.6*2.2</f>
        <v>32.120000000000005</v>
      </c>
    </row>
    <row r="33" spans="1:7" x14ac:dyDescent="0.25">
      <c r="A33" t="s">
        <v>2</v>
      </c>
      <c r="B33" t="s">
        <v>10</v>
      </c>
      <c r="C33" s="3" t="s">
        <v>175</v>
      </c>
      <c r="D33" s="3">
        <v>2.5</v>
      </c>
      <c r="E33" s="3" t="s">
        <v>186</v>
      </c>
      <c r="F33" s="4">
        <f>82/12</f>
        <v>6.833333333333333</v>
      </c>
      <c r="G33" s="4">
        <f>35*2.2</f>
        <v>77</v>
      </c>
    </row>
    <row r="34" spans="1:7" x14ac:dyDescent="0.25">
      <c r="A34" t="s">
        <v>2</v>
      </c>
      <c r="B34" t="s">
        <v>11</v>
      </c>
      <c r="C34" s="3" t="s">
        <v>175</v>
      </c>
      <c r="D34" s="3">
        <v>2.5</v>
      </c>
      <c r="E34" s="3" t="s">
        <v>185</v>
      </c>
      <c r="F34" s="4">
        <f>107.05/12</f>
        <v>8.9208333333333325</v>
      </c>
      <c r="G34" s="4">
        <f>Table1[[#This Row],[OD (Inches)]]^2*8/3*Table1[[#This Row],[Length (ft)]]</f>
        <v>148.68055555555554</v>
      </c>
    </row>
    <row r="35" spans="1:7" x14ac:dyDescent="0.25">
      <c r="A35" t="s">
        <v>2</v>
      </c>
      <c r="B35" t="s">
        <v>11</v>
      </c>
      <c r="C35" s="3" t="s">
        <v>53</v>
      </c>
      <c r="D35" s="3">
        <v>1.875</v>
      </c>
      <c r="E35" s="3" t="s">
        <v>186</v>
      </c>
      <c r="F35" s="4">
        <f>74.58/12</f>
        <v>6.2149999999999999</v>
      </c>
      <c r="G35" s="4">
        <f>Table1[[#This Row],[OD (Inches)]]^2*8/3*Table1[[#This Row],[Length (ft)]]</f>
        <v>58.265625</v>
      </c>
    </row>
    <row r="36" spans="1:7" x14ac:dyDescent="0.25">
      <c r="A36" t="s">
        <v>2</v>
      </c>
      <c r="B36" t="s">
        <v>226</v>
      </c>
      <c r="C36" s="3" t="s">
        <v>53</v>
      </c>
      <c r="D36" s="3">
        <v>1.875</v>
      </c>
      <c r="E36" s="3" t="s">
        <v>57</v>
      </c>
      <c r="F36" s="4">
        <f>16.15/12</f>
        <v>1.3458333333333332</v>
      </c>
      <c r="G36" s="4">
        <v>4.0999999999999996</v>
      </c>
    </row>
    <row r="37" spans="1:7" x14ac:dyDescent="0.25">
      <c r="A37" t="s">
        <v>2</v>
      </c>
      <c r="B37" t="s">
        <v>226</v>
      </c>
      <c r="C37" s="3" t="s">
        <v>175</v>
      </c>
      <c r="D37" s="3">
        <v>2.5</v>
      </c>
      <c r="E37" s="3" t="s">
        <v>227</v>
      </c>
      <c r="F37" s="4">
        <f>18.7/12</f>
        <v>1.5583333333333333</v>
      </c>
      <c r="G37" s="4">
        <v>8.4</v>
      </c>
    </row>
    <row r="38" spans="1:7" x14ac:dyDescent="0.25">
      <c r="A38" t="s">
        <v>129</v>
      </c>
      <c r="B38" t="s">
        <v>102</v>
      </c>
      <c r="C38" s="5" t="s">
        <v>103</v>
      </c>
      <c r="D38" s="3">
        <v>2.89</v>
      </c>
      <c r="E38" s="5" t="s">
        <v>60</v>
      </c>
      <c r="F38" s="4">
        <v>1</v>
      </c>
      <c r="G38" s="4">
        <v>15</v>
      </c>
    </row>
    <row r="39" spans="1:7" x14ac:dyDescent="0.25">
      <c r="A39" t="s">
        <v>129</v>
      </c>
      <c r="B39" t="s">
        <v>102</v>
      </c>
      <c r="C39" s="5" t="s">
        <v>104</v>
      </c>
      <c r="D39" s="3">
        <v>2.867</v>
      </c>
      <c r="E39" s="5" t="s">
        <v>60</v>
      </c>
      <c r="F39" s="4">
        <v>1</v>
      </c>
      <c r="G39" s="4">
        <v>15</v>
      </c>
    </row>
    <row r="40" spans="1:7" x14ac:dyDescent="0.25">
      <c r="A40" t="s">
        <v>129</v>
      </c>
      <c r="B40" t="s">
        <v>102</v>
      </c>
      <c r="C40" s="5" t="s">
        <v>105</v>
      </c>
      <c r="D40" s="3">
        <v>2.8</v>
      </c>
      <c r="E40" s="5" t="s">
        <v>60</v>
      </c>
      <c r="F40" s="4">
        <v>1</v>
      </c>
      <c r="G40" s="4">
        <v>15</v>
      </c>
    </row>
    <row r="41" spans="1:7" x14ac:dyDescent="0.25">
      <c r="A41" t="s">
        <v>129</v>
      </c>
      <c r="B41" t="s">
        <v>102</v>
      </c>
      <c r="C41" s="5" t="s">
        <v>106</v>
      </c>
      <c r="D41" s="3">
        <v>2.7349999999999999</v>
      </c>
      <c r="E41" s="5" t="s">
        <v>60</v>
      </c>
      <c r="F41" s="4">
        <v>1</v>
      </c>
      <c r="G41" s="4">
        <v>15</v>
      </c>
    </row>
    <row r="42" spans="1:7" x14ac:dyDescent="0.25">
      <c r="A42" t="s">
        <v>129</v>
      </c>
      <c r="B42" t="s">
        <v>102</v>
      </c>
      <c r="C42" s="5" t="s">
        <v>107</v>
      </c>
      <c r="D42" s="3">
        <v>2.302</v>
      </c>
      <c r="E42" s="5" t="s">
        <v>60</v>
      </c>
      <c r="F42" s="4">
        <v>1</v>
      </c>
      <c r="G42" s="4">
        <v>15</v>
      </c>
    </row>
    <row r="43" spans="1:7" x14ac:dyDescent="0.25">
      <c r="A43" t="s">
        <v>129</v>
      </c>
      <c r="B43" t="s">
        <v>102</v>
      </c>
      <c r="C43" s="5" t="s">
        <v>108</v>
      </c>
      <c r="D43" s="3">
        <v>1.86</v>
      </c>
      <c r="E43" s="5" t="s">
        <v>60</v>
      </c>
      <c r="F43" s="4">
        <v>1</v>
      </c>
      <c r="G43" s="4">
        <v>15</v>
      </c>
    </row>
    <row r="44" spans="1:7" x14ac:dyDescent="0.25">
      <c r="A44" t="s">
        <v>129</v>
      </c>
      <c r="B44" t="s">
        <v>34</v>
      </c>
      <c r="C44" s="5" t="s">
        <v>103</v>
      </c>
      <c r="D44" s="3">
        <v>2.89</v>
      </c>
      <c r="E44" s="5" t="s">
        <v>60</v>
      </c>
      <c r="F44" s="4">
        <v>1</v>
      </c>
      <c r="G44" s="4">
        <v>10</v>
      </c>
    </row>
    <row r="45" spans="1:7" x14ac:dyDescent="0.25">
      <c r="A45" t="s">
        <v>129</v>
      </c>
      <c r="B45" t="s">
        <v>34</v>
      </c>
      <c r="C45" s="5" t="s">
        <v>104</v>
      </c>
      <c r="D45" s="3">
        <v>2.867</v>
      </c>
      <c r="E45" s="5" t="s">
        <v>60</v>
      </c>
      <c r="F45" s="4">
        <v>1</v>
      </c>
      <c r="G45" s="4">
        <v>10</v>
      </c>
    </row>
    <row r="46" spans="1:7" x14ac:dyDescent="0.25">
      <c r="A46" t="s">
        <v>129</v>
      </c>
      <c r="B46" t="s">
        <v>34</v>
      </c>
      <c r="C46" s="5" t="s">
        <v>105</v>
      </c>
      <c r="D46" s="3">
        <v>2.8</v>
      </c>
      <c r="E46" s="5" t="s">
        <v>60</v>
      </c>
      <c r="F46" s="4">
        <v>1</v>
      </c>
      <c r="G46" s="4">
        <v>10</v>
      </c>
    </row>
    <row r="47" spans="1:7" x14ac:dyDescent="0.25">
      <c r="A47" t="s">
        <v>129</v>
      </c>
      <c r="B47" t="s">
        <v>34</v>
      </c>
      <c r="C47" s="5" t="s">
        <v>106</v>
      </c>
      <c r="D47" s="3">
        <v>2.7349999999999999</v>
      </c>
      <c r="E47" s="5" t="s">
        <v>60</v>
      </c>
      <c r="F47" s="4">
        <v>1</v>
      </c>
      <c r="G47" s="4">
        <v>10</v>
      </c>
    </row>
    <row r="48" spans="1:7" x14ac:dyDescent="0.25">
      <c r="A48" t="s">
        <v>129</v>
      </c>
      <c r="B48" t="s">
        <v>34</v>
      </c>
      <c r="C48" s="5" t="s">
        <v>107</v>
      </c>
      <c r="D48" s="3">
        <v>2.302</v>
      </c>
      <c r="E48" s="5" t="s">
        <v>60</v>
      </c>
      <c r="F48" s="4">
        <v>1</v>
      </c>
      <c r="G48" s="4">
        <v>10</v>
      </c>
    </row>
    <row r="49" spans="1:7" x14ac:dyDescent="0.25">
      <c r="A49" t="s">
        <v>129</v>
      </c>
      <c r="B49" t="s">
        <v>34</v>
      </c>
      <c r="C49" s="5" t="s">
        <v>108</v>
      </c>
      <c r="D49" s="3">
        <v>1.86</v>
      </c>
      <c r="E49" s="5" t="s">
        <v>60</v>
      </c>
      <c r="F49" s="4">
        <v>1</v>
      </c>
      <c r="G49" s="4">
        <v>10</v>
      </c>
    </row>
    <row r="50" spans="1:7" x14ac:dyDescent="0.25">
      <c r="A50" t="s">
        <v>2</v>
      </c>
      <c r="B50" t="s">
        <v>94</v>
      </c>
      <c r="C50" s="3" t="s">
        <v>53</v>
      </c>
      <c r="D50" s="3">
        <v>1.875</v>
      </c>
      <c r="E50" s="3" t="s">
        <v>57</v>
      </c>
      <c r="F50" s="4">
        <v>2</v>
      </c>
      <c r="G50" s="4">
        <v>18.8</v>
      </c>
    </row>
    <row r="51" spans="1:7" x14ac:dyDescent="0.25">
      <c r="A51" t="s">
        <v>2</v>
      </c>
      <c r="B51" t="s">
        <v>94</v>
      </c>
      <c r="C51" s="3" t="s">
        <v>54</v>
      </c>
      <c r="D51" s="3">
        <v>1.5</v>
      </c>
      <c r="E51" s="3" t="s">
        <v>58</v>
      </c>
      <c r="F51" s="4">
        <v>2</v>
      </c>
      <c r="G51" s="4">
        <v>12</v>
      </c>
    </row>
    <row r="52" spans="1:7" x14ac:dyDescent="0.25">
      <c r="A52" t="s">
        <v>2</v>
      </c>
      <c r="B52" t="s">
        <v>94</v>
      </c>
      <c r="C52" s="3" t="s">
        <v>55</v>
      </c>
      <c r="D52" s="3">
        <v>1.25</v>
      </c>
      <c r="E52" s="3" t="s">
        <v>59</v>
      </c>
      <c r="F52" s="4">
        <v>2</v>
      </c>
      <c r="G52" s="4">
        <v>8.3000000000000007</v>
      </c>
    </row>
    <row r="53" spans="1:7" x14ac:dyDescent="0.25">
      <c r="A53" t="s">
        <v>2</v>
      </c>
      <c r="B53" t="s">
        <v>95</v>
      </c>
      <c r="C53" s="3" t="s">
        <v>53</v>
      </c>
      <c r="D53" s="3">
        <v>1.875</v>
      </c>
      <c r="E53" s="3" t="s">
        <v>57</v>
      </c>
      <c r="F53" s="4">
        <v>3</v>
      </c>
      <c r="G53" s="4">
        <v>28.1</v>
      </c>
    </row>
    <row r="54" spans="1:7" x14ac:dyDescent="0.25">
      <c r="A54" t="s">
        <v>2</v>
      </c>
      <c r="B54" t="s">
        <v>95</v>
      </c>
      <c r="C54" s="3" t="s">
        <v>54</v>
      </c>
      <c r="D54" s="3">
        <v>1.5</v>
      </c>
      <c r="E54" s="3" t="s">
        <v>58</v>
      </c>
      <c r="F54" s="4">
        <v>3</v>
      </c>
      <c r="G54" s="4">
        <v>18</v>
      </c>
    </row>
    <row r="55" spans="1:7" x14ac:dyDescent="0.25">
      <c r="A55" t="s">
        <v>2</v>
      </c>
      <c r="B55" t="s">
        <v>95</v>
      </c>
      <c r="C55" s="3" t="s">
        <v>55</v>
      </c>
      <c r="D55" s="3">
        <v>1.25</v>
      </c>
      <c r="E55" s="3" t="s">
        <v>59</v>
      </c>
      <c r="F55" s="4">
        <v>3</v>
      </c>
      <c r="G55" s="4">
        <v>12.5</v>
      </c>
    </row>
    <row r="56" spans="1:7" x14ac:dyDescent="0.25">
      <c r="A56" t="s">
        <v>2</v>
      </c>
      <c r="B56" t="s">
        <v>96</v>
      </c>
      <c r="C56" s="3" t="s">
        <v>53</v>
      </c>
      <c r="D56" s="3">
        <v>1.875</v>
      </c>
      <c r="E56" s="3" t="s">
        <v>57</v>
      </c>
      <c r="F56" s="4">
        <v>5</v>
      </c>
      <c r="G56" s="4">
        <v>46.9</v>
      </c>
    </row>
    <row r="57" spans="1:7" x14ac:dyDescent="0.25">
      <c r="A57" t="s">
        <v>2</v>
      </c>
      <c r="B57" t="s">
        <v>96</v>
      </c>
      <c r="C57" s="3" t="s">
        <v>54</v>
      </c>
      <c r="D57" s="3">
        <v>1.5</v>
      </c>
      <c r="E57" s="3" t="s">
        <v>58</v>
      </c>
      <c r="F57" s="4">
        <v>5</v>
      </c>
      <c r="G57" s="4">
        <v>30</v>
      </c>
    </row>
    <row r="58" spans="1:7" x14ac:dyDescent="0.25">
      <c r="A58" t="s">
        <v>2</v>
      </c>
      <c r="B58" t="s">
        <v>96</v>
      </c>
      <c r="C58" s="3" t="s">
        <v>55</v>
      </c>
      <c r="D58" s="3">
        <v>1.25</v>
      </c>
      <c r="E58" s="3" t="s">
        <v>59</v>
      </c>
      <c r="F58" s="4">
        <v>5</v>
      </c>
      <c r="G58" s="4">
        <v>20.8</v>
      </c>
    </row>
    <row r="59" spans="1:7" x14ac:dyDescent="0.25">
      <c r="A59" t="s">
        <v>2</v>
      </c>
      <c r="B59" t="s">
        <v>12</v>
      </c>
      <c r="C59" s="3" t="s">
        <v>253</v>
      </c>
      <c r="D59" s="3">
        <v>2.4</v>
      </c>
      <c r="E59" s="3" t="s">
        <v>251</v>
      </c>
      <c r="F59" s="4">
        <f>22/12</f>
        <v>1.8333333333333333</v>
      </c>
      <c r="G59" s="4">
        <f>8*2.2</f>
        <v>17.600000000000001</v>
      </c>
    </row>
    <row r="60" spans="1:7" x14ac:dyDescent="0.25">
      <c r="A60" t="s">
        <v>2</v>
      </c>
      <c r="B60" t="s">
        <v>12</v>
      </c>
      <c r="C60" s="3" t="s">
        <v>254</v>
      </c>
      <c r="D60" s="3">
        <v>2.77</v>
      </c>
      <c r="E60" s="3" t="s">
        <v>61</v>
      </c>
      <c r="F60" s="4">
        <f>22/12</f>
        <v>1.8333333333333333</v>
      </c>
      <c r="G60" s="4">
        <f>7*2.2</f>
        <v>15.400000000000002</v>
      </c>
    </row>
    <row r="61" spans="1:7" x14ac:dyDescent="0.25">
      <c r="A61" t="s">
        <v>2</v>
      </c>
      <c r="B61" t="s">
        <v>12</v>
      </c>
      <c r="C61" s="3" t="s">
        <v>255</v>
      </c>
      <c r="D61" s="3">
        <v>3.85</v>
      </c>
      <c r="E61" s="3" t="s">
        <v>252</v>
      </c>
      <c r="F61" s="4">
        <f>25/12</f>
        <v>2.0833333333333335</v>
      </c>
      <c r="G61" s="4">
        <f>18.5*2.2</f>
        <v>40.700000000000003</v>
      </c>
    </row>
    <row r="62" spans="1:7" x14ac:dyDescent="0.25">
      <c r="A62" t="s">
        <v>2</v>
      </c>
      <c r="B62" t="s">
        <v>161</v>
      </c>
      <c r="F62" s="4"/>
      <c r="G62" s="4">
        <f>Table1[[#This Row],[OD (Inches)]]^2*8/3*Table1[[#This Row],[Length (ft)]]</f>
        <v>0</v>
      </c>
    </row>
    <row r="63" spans="1:7" x14ac:dyDescent="0.25">
      <c r="A63" t="s">
        <v>2</v>
      </c>
      <c r="B63" t="s">
        <v>231</v>
      </c>
      <c r="C63" s="3" t="s">
        <v>53</v>
      </c>
      <c r="D63" s="3">
        <v>1.875</v>
      </c>
      <c r="E63" s="3" t="s">
        <v>57</v>
      </c>
      <c r="F63" s="4">
        <v>2</v>
      </c>
      <c r="G63">
        <v>23.8</v>
      </c>
    </row>
    <row r="64" spans="1:7" x14ac:dyDescent="0.25">
      <c r="A64" t="s">
        <v>2</v>
      </c>
      <c r="B64" t="s">
        <v>231</v>
      </c>
      <c r="C64" s="3" t="s">
        <v>54</v>
      </c>
      <c r="D64" s="3">
        <v>1.5</v>
      </c>
      <c r="E64" s="3" t="s">
        <v>58</v>
      </c>
      <c r="F64" s="4">
        <v>2</v>
      </c>
      <c r="G64">
        <v>15.9</v>
      </c>
    </row>
    <row r="65" spans="1:7" x14ac:dyDescent="0.25">
      <c r="A65" t="s">
        <v>2</v>
      </c>
      <c r="B65" t="s">
        <v>231</v>
      </c>
      <c r="C65" s="3" t="s">
        <v>55</v>
      </c>
      <c r="D65" s="3">
        <v>1.25</v>
      </c>
      <c r="E65" s="3" t="s">
        <v>59</v>
      </c>
      <c r="F65" s="4">
        <v>2</v>
      </c>
      <c r="G65">
        <f>10.4</f>
        <v>10.4</v>
      </c>
    </row>
    <row r="66" spans="1:7" x14ac:dyDescent="0.25">
      <c r="A66" t="s">
        <v>2</v>
      </c>
      <c r="B66" t="s">
        <v>231</v>
      </c>
      <c r="C66" s="3" t="s">
        <v>79</v>
      </c>
      <c r="D66" s="3">
        <v>2.125</v>
      </c>
      <c r="E66" s="3" t="s">
        <v>270</v>
      </c>
      <c r="F66" s="4">
        <v>2</v>
      </c>
      <c r="G66">
        <v>31.1</v>
      </c>
    </row>
    <row r="67" spans="1:7" x14ac:dyDescent="0.25">
      <c r="A67" t="s">
        <v>2</v>
      </c>
      <c r="B67" t="s">
        <v>231</v>
      </c>
      <c r="C67" s="3" t="s">
        <v>175</v>
      </c>
      <c r="D67" s="3">
        <v>2.5</v>
      </c>
      <c r="E67" s="3" t="s">
        <v>232</v>
      </c>
      <c r="F67" s="4">
        <v>2</v>
      </c>
      <c r="G67">
        <v>40</v>
      </c>
    </row>
    <row r="68" spans="1:7" x14ac:dyDescent="0.25">
      <c r="A68" t="s">
        <v>2</v>
      </c>
      <c r="B68" t="s">
        <v>230</v>
      </c>
      <c r="C68" s="3" t="s">
        <v>53</v>
      </c>
      <c r="D68" s="3">
        <v>1.875</v>
      </c>
      <c r="E68" s="3" t="s">
        <v>57</v>
      </c>
      <c r="F68" s="4">
        <v>3</v>
      </c>
      <c r="G68">
        <v>38.6</v>
      </c>
    </row>
    <row r="69" spans="1:7" x14ac:dyDescent="0.25">
      <c r="A69" t="s">
        <v>2</v>
      </c>
      <c r="B69" t="s">
        <v>230</v>
      </c>
      <c r="C69" s="3" t="s">
        <v>54</v>
      </c>
      <c r="D69" s="3">
        <v>1.5</v>
      </c>
      <c r="E69" s="3" t="s">
        <v>58</v>
      </c>
      <c r="F69" s="4">
        <v>3</v>
      </c>
      <c r="G69">
        <v>23.6</v>
      </c>
    </row>
    <row r="70" spans="1:7" x14ac:dyDescent="0.25">
      <c r="A70" t="s">
        <v>2</v>
      </c>
      <c r="B70" t="s">
        <v>230</v>
      </c>
      <c r="C70" s="3" t="s">
        <v>55</v>
      </c>
      <c r="D70" s="3">
        <v>1.25</v>
      </c>
      <c r="E70" s="3" t="s">
        <v>59</v>
      </c>
      <c r="F70" s="4">
        <v>3</v>
      </c>
      <c r="G70">
        <v>16.3</v>
      </c>
    </row>
    <row r="71" spans="1:7" x14ac:dyDescent="0.25">
      <c r="A71" t="s">
        <v>2</v>
      </c>
      <c r="B71" t="s">
        <v>230</v>
      </c>
      <c r="C71" s="3" t="s">
        <v>79</v>
      </c>
      <c r="D71" s="3">
        <v>2.125</v>
      </c>
      <c r="E71" s="3" t="s">
        <v>270</v>
      </c>
      <c r="F71" s="4">
        <v>3</v>
      </c>
      <c r="G71">
        <v>49.4</v>
      </c>
    </row>
    <row r="72" spans="1:7" x14ac:dyDescent="0.25">
      <c r="A72" t="s">
        <v>2</v>
      </c>
      <c r="B72" t="s">
        <v>230</v>
      </c>
      <c r="C72" s="3" t="s">
        <v>175</v>
      </c>
      <c r="D72" s="3">
        <v>2.5</v>
      </c>
      <c r="E72" s="3" t="s">
        <v>232</v>
      </c>
      <c r="F72" s="4">
        <v>3</v>
      </c>
      <c r="G72">
        <v>68.8</v>
      </c>
    </row>
    <row r="73" spans="1:7" x14ac:dyDescent="0.25">
      <c r="A73" t="s">
        <v>2</v>
      </c>
      <c r="B73" t="s">
        <v>229</v>
      </c>
      <c r="C73" s="3" t="s">
        <v>53</v>
      </c>
      <c r="D73" s="3">
        <v>1.875</v>
      </c>
      <c r="E73" s="3" t="s">
        <v>57</v>
      </c>
      <c r="F73" s="4">
        <v>5</v>
      </c>
      <c r="G73">
        <v>65.3</v>
      </c>
    </row>
    <row r="74" spans="1:7" x14ac:dyDescent="0.25">
      <c r="A74" t="s">
        <v>2</v>
      </c>
      <c r="B74" t="s">
        <v>229</v>
      </c>
      <c r="C74" s="3" t="s">
        <v>54</v>
      </c>
      <c r="D74" s="3">
        <v>1.5</v>
      </c>
      <c r="E74" s="3" t="s">
        <v>58</v>
      </c>
      <c r="F74" s="4">
        <v>5</v>
      </c>
      <c r="G74">
        <v>41.7</v>
      </c>
    </row>
    <row r="75" spans="1:7" x14ac:dyDescent="0.25">
      <c r="A75" t="s">
        <v>2</v>
      </c>
      <c r="B75" t="s">
        <v>229</v>
      </c>
      <c r="C75" s="3" t="s">
        <v>55</v>
      </c>
      <c r="D75" s="3">
        <v>1.25</v>
      </c>
      <c r="E75" s="3" t="s">
        <v>59</v>
      </c>
      <c r="F75" s="4">
        <v>5</v>
      </c>
      <c r="G75">
        <v>28.4</v>
      </c>
    </row>
    <row r="76" spans="1:7" x14ac:dyDescent="0.25">
      <c r="A76" t="s">
        <v>2</v>
      </c>
      <c r="B76" t="s">
        <v>229</v>
      </c>
      <c r="C76" s="3" t="s">
        <v>79</v>
      </c>
      <c r="D76" s="3">
        <v>2.125</v>
      </c>
      <c r="E76" s="3" t="s">
        <v>270</v>
      </c>
      <c r="F76" s="4">
        <v>5</v>
      </c>
      <c r="G76" s="4">
        <v>86</v>
      </c>
    </row>
    <row r="77" spans="1:7" x14ac:dyDescent="0.25">
      <c r="A77" t="s">
        <v>2</v>
      </c>
      <c r="B77" t="s">
        <v>229</v>
      </c>
      <c r="C77" s="3" t="s">
        <v>175</v>
      </c>
      <c r="D77" s="3">
        <v>2.5</v>
      </c>
      <c r="E77" s="3" t="s">
        <v>232</v>
      </c>
      <c r="F77" s="4">
        <v>5</v>
      </c>
      <c r="G77">
        <v>120</v>
      </c>
    </row>
    <row r="78" spans="1:7" x14ac:dyDescent="0.25">
      <c r="A78" t="s">
        <v>180</v>
      </c>
      <c r="B78" t="s">
        <v>14</v>
      </c>
      <c r="C78" s="3" t="s">
        <v>175</v>
      </c>
      <c r="D78" s="3">
        <v>2.1880000000000002</v>
      </c>
      <c r="E78" s="3" t="s">
        <v>60</v>
      </c>
      <c r="F78" s="4">
        <v>1.3</v>
      </c>
      <c r="G78" s="4">
        <v>15</v>
      </c>
    </row>
    <row r="79" spans="1:7" x14ac:dyDescent="0.25">
      <c r="A79" t="s">
        <v>180</v>
      </c>
      <c r="B79" t="s">
        <v>14</v>
      </c>
      <c r="C79" s="3" t="s">
        <v>65</v>
      </c>
      <c r="D79" s="3">
        <v>1.776</v>
      </c>
      <c r="E79" s="3" t="s">
        <v>60</v>
      </c>
      <c r="F79" s="4">
        <v>1.3</v>
      </c>
      <c r="G79" s="4">
        <v>13</v>
      </c>
    </row>
    <row r="80" spans="1:7" x14ac:dyDescent="0.25">
      <c r="A80" t="s">
        <v>180</v>
      </c>
      <c r="B80" t="s">
        <v>14</v>
      </c>
      <c r="C80" s="3" t="s">
        <v>54</v>
      </c>
      <c r="D80" s="3">
        <v>1.4370000000000001</v>
      </c>
      <c r="E80" s="3" t="s">
        <v>60</v>
      </c>
      <c r="F80" s="4">
        <v>1.3</v>
      </c>
      <c r="G80" s="4">
        <v>11</v>
      </c>
    </row>
    <row r="81" spans="1:7" x14ac:dyDescent="0.25">
      <c r="A81" t="s">
        <v>180</v>
      </c>
      <c r="B81" t="s">
        <v>15</v>
      </c>
      <c r="C81" s="3" t="s">
        <v>175</v>
      </c>
      <c r="D81" s="3">
        <v>2.1800000000000002</v>
      </c>
      <c r="E81" s="3" t="s">
        <v>60</v>
      </c>
      <c r="F81" s="4">
        <v>1.3</v>
      </c>
      <c r="G81" s="4">
        <v>15</v>
      </c>
    </row>
    <row r="82" spans="1:7" x14ac:dyDescent="0.25">
      <c r="A82" t="s">
        <v>180</v>
      </c>
      <c r="B82" t="s">
        <v>15</v>
      </c>
      <c r="C82" s="3" t="s">
        <v>65</v>
      </c>
      <c r="D82" s="3">
        <v>1.77</v>
      </c>
      <c r="E82" s="3" t="s">
        <v>60</v>
      </c>
      <c r="F82" s="4">
        <v>1.3</v>
      </c>
      <c r="G82" s="4">
        <v>13</v>
      </c>
    </row>
    <row r="83" spans="1:7" x14ac:dyDescent="0.25">
      <c r="A83" t="s">
        <v>180</v>
      </c>
      <c r="B83" t="s">
        <v>15</v>
      </c>
      <c r="C83" s="3" t="s">
        <v>54</v>
      </c>
      <c r="D83" s="3">
        <v>1.43</v>
      </c>
      <c r="E83" s="3" t="s">
        <v>60</v>
      </c>
      <c r="F83" s="4">
        <v>1.3</v>
      </c>
      <c r="G83" s="4">
        <v>11</v>
      </c>
    </row>
    <row r="84" spans="1:7" x14ac:dyDescent="0.25">
      <c r="A84" t="s">
        <v>180</v>
      </c>
      <c r="B84" t="s">
        <v>16</v>
      </c>
      <c r="C84" s="3" t="s">
        <v>175</v>
      </c>
      <c r="D84" s="3">
        <v>2.1800000000000002</v>
      </c>
      <c r="E84" s="3" t="s">
        <v>60</v>
      </c>
      <c r="F84" s="4">
        <v>1.3</v>
      </c>
      <c r="G84" s="4">
        <v>15</v>
      </c>
    </row>
    <row r="85" spans="1:7" x14ac:dyDescent="0.25">
      <c r="A85" t="s">
        <v>180</v>
      </c>
      <c r="B85" t="s">
        <v>16</v>
      </c>
      <c r="C85" s="3" t="s">
        <v>65</v>
      </c>
      <c r="D85" s="3">
        <v>1.77</v>
      </c>
      <c r="E85" s="3" t="s">
        <v>60</v>
      </c>
      <c r="F85" s="4">
        <v>1.3</v>
      </c>
      <c r="G85" s="4">
        <v>13</v>
      </c>
    </row>
    <row r="86" spans="1:7" x14ac:dyDescent="0.25">
      <c r="A86" t="s">
        <v>180</v>
      </c>
      <c r="B86" t="s">
        <v>16</v>
      </c>
      <c r="C86" s="3" t="s">
        <v>54</v>
      </c>
      <c r="D86" s="3">
        <v>1.43</v>
      </c>
      <c r="E86" s="3" t="s">
        <v>60</v>
      </c>
      <c r="F86" s="4">
        <v>1.3</v>
      </c>
      <c r="G86" s="4">
        <v>11</v>
      </c>
    </row>
    <row r="87" spans="1:7" x14ac:dyDescent="0.25">
      <c r="A87" t="s">
        <v>180</v>
      </c>
      <c r="B87" t="s">
        <v>17</v>
      </c>
      <c r="C87" s="3" t="s">
        <v>175</v>
      </c>
      <c r="D87" s="3">
        <v>2.1800000000000002</v>
      </c>
      <c r="E87" s="3" t="s">
        <v>60</v>
      </c>
      <c r="F87" s="4">
        <v>1.3</v>
      </c>
      <c r="G87" s="4">
        <v>15</v>
      </c>
    </row>
    <row r="88" spans="1:7" x14ac:dyDescent="0.25">
      <c r="A88" t="s">
        <v>180</v>
      </c>
      <c r="B88" t="s">
        <v>17</v>
      </c>
      <c r="C88" s="3" t="s">
        <v>65</v>
      </c>
      <c r="D88" s="3">
        <v>1.77</v>
      </c>
      <c r="E88" s="3" t="s">
        <v>60</v>
      </c>
      <c r="F88" s="4">
        <v>1.3</v>
      </c>
      <c r="G88" s="4">
        <v>13</v>
      </c>
    </row>
    <row r="89" spans="1:7" x14ac:dyDescent="0.25">
      <c r="A89" t="s">
        <v>180</v>
      </c>
      <c r="B89" t="s">
        <v>17</v>
      </c>
      <c r="C89" s="3" t="s">
        <v>54</v>
      </c>
      <c r="D89" s="3">
        <v>1.43</v>
      </c>
      <c r="E89" s="3" t="s">
        <v>60</v>
      </c>
      <c r="F89" s="4">
        <v>1.3</v>
      </c>
      <c r="G89" s="4">
        <v>11</v>
      </c>
    </row>
    <row r="90" spans="1:7" x14ac:dyDescent="0.25">
      <c r="A90" t="s">
        <v>180</v>
      </c>
      <c r="B90" t="s">
        <v>18</v>
      </c>
      <c r="C90" s="3" t="s">
        <v>66</v>
      </c>
      <c r="D90" s="3">
        <v>2.8119999999999998</v>
      </c>
      <c r="E90" s="3" t="s">
        <v>97</v>
      </c>
      <c r="F90" s="4">
        <v>1.2</v>
      </c>
      <c r="G90" s="4">
        <v>17</v>
      </c>
    </row>
    <row r="91" spans="1:7" x14ac:dyDescent="0.25">
      <c r="A91" t="s">
        <v>180</v>
      </c>
      <c r="B91" t="s">
        <v>18</v>
      </c>
      <c r="C91" s="3" t="s">
        <v>175</v>
      </c>
      <c r="D91" s="3">
        <v>2.25</v>
      </c>
      <c r="E91" s="3" t="s">
        <v>99</v>
      </c>
      <c r="F91" s="4">
        <v>1.2</v>
      </c>
      <c r="G91" s="4">
        <v>15</v>
      </c>
    </row>
    <row r="92" spans="1:7" x14ac:dyDescent="0.25">
      <c r="A92" t="s">
        <v>180</v>
      </c>
      <c r="B92" t="s">
        <v>18</v>
      </c>
      <c r="C92" s="3" t="s">
        <v>65</v>
      </c>
      <c r="D92" s="3">
        <v>1.859</v>
      </c>
      <c r="E92" s="3" t="s">
        <v>99</v>
      </c>
      <c r="F92" s="4">
        <v>1.2</v>
      </c>
      <c r="G92" s="4">
        <v>13</v>
      </c>
    </row>
    <row r="93" spans="1:7" x14ac:dyDescent="0.25">
      <c r="A93" t="s">
        <v>180</v>
      </c>
      <c r="B93" t="s">
        <v>18</v>
      </c>
      <c r="C93" s="3" t="s">
        <v>54</v>
      </c>
      <c r="D93" s="3">
        <v>1.4219999999999999</v>
      </c>
      <c r="E93" s="3" t="s">
        <v>99</v>
      </c>
      <c r="F93" s="4">
        <v>1.1000000000000001</v>
      </c>
      <c r="G93" s="4">
        <v>11</v>
      </c>
    </row>
    <row r="94" spans="1:7" x14ac:dyDescent="0.25">
      <c r="A94" t="s">
        <v>180</v>
      </c>
      <c r="B94" t="s">
        <v>18</v>
      </c>
      <c r="C94" s="3" t="s">
        <v>55</v>
      </c>
      <c r="D94" s="3">
        <v>1.2909999999999999</v>
      </c>
      <c r="E94" s="3" t="s">
        <v>99</v>
      </c>
      <c r="F94" s="4">
        <v>1.1000000000000001</v>
      </c>
      <c r="G94" s="4">
        <v>11</v>
      </c>
    </row>
    <row r="95" spans="1:7" x14ac:dyDescent="0.25">
      <c r="A95" t="s">
        <v>180</v>
      </c>
      <c r="B95" t="s">
        <v>19</v>
      </c>
      <c r="C95" s="3" t="s">
        <v>66</v>
      </c>
      <c r="D95" s="3">
        <v>2.7959999999999998</v>
      </c>
      <c r="E95" s="3" t="s">
        <v>97</v>
      </c>
      <c r="F95" s="4">
        <v>1.2</v>
      </c>
      <c r="G95" s="4">
        <v>17</v>
      </c>
    </row>
    <row r="96" spans="1:7" x14ac:dyDescent="0.25">
      <c r="A96" t="s">
        <v>180</v>
      </c>
      <c r="B96" t="s">
        <v>19</v>
      </c>
      <c r="C96" s="3" t="s">
        <v>175</v>
      </c>
      <c r="D96" s="3">
        <v>2.25</v>
      </c>
      <c r="E96" s="3" t="s">
        <v>99</v>
      </c>
      <c r="F96" s="4">
        <v>1.2</v>
      </c>
      <c r="G96" s="4">
        <v>15</v>
      </c>
    </row>
    <row r="97" spans="1:7" x14ac:dyDescent="0.25">
      <c r="A97" t="s">
        <v>180</v>
      </c>
      <c r="B97" t="s">
        <v>19</v>
      </c>
      <c r="C97" s="3" t="s">
        <v>65</v>
      </c>
      <c r="D97" s="3">
        <v>1.859</v>
      </c>
      <c r="E97" s="3" t="s">
        <v>99</v>
      </c>
      <c r="F97" s="4">
        <v>1.2</v>
      </c>
      <c r="G97" s="4">
        <v>13</v>
      </c>
    </row>
    <row r="98" spans="1:7" x14ac:dyDescent="0.25">
      <c r="A98" t="s">
        <v>180</v>
      </c>
      <c r="B98" t="s">
        <v>19</v>
      </c>
      <c r="C98" s="3" t="s">
        <v>54</v>
      </c>
      <c r="D98" s="3">
        <v>1.4219999999999999</v>
      </c>
      <c r="E98" s="3" t="s">
        <v>99</v>
      </c>
      <c r="F98" s="4">
        <v>1.1000000000000001</v>
      </c>
      <c r="G98" s="4">
        <v>11</v>
      </c>
    </row>
    <row r="99" spans="1:7" x14ac:dyDescent="0.25">
      <c r="A99" t="s">
        <v>180</v>
      </c>
      <c r="B99" t="s">
        <v>20</v>
      </c>
      <c r="C99" s="3" t="s">
        <v>66</v>
      </c>
      <c r="D99" s="3">
        <v>2.8119999999999998</v>
      </c>
      <c r="E99" s="3" t="s">
        <v>97</v>
      </c>
      <c r="F99" s="4">
        <v>1.2</v>
      </c>
      <c r="G99" s="4">
        <v>17</v>
      </c>
    </row>
    <row r="100" spans="1:7" x14ac:dyDescent="0.25">
      <c r="A100" t="s">
        <v>180</v>
      </c>
      <c r="B100" t="s">
        <v>20</v>
      </c>
      <c r="C100" s="3" t="s">
        <v>175</v>
      </c>
      <c r="D100" s="3">
        <v>2.25</v>
      </c>
      <c r="E100" s="3" t="s">
        <v>99</v>
      </c>
      <c r="F100" s="4">
        <v>1.2</v>
      </c>
      <c r="G100" s="4">
        <v>15</v>
      </c>
    </row>
    <row r="101" spans="1:7" x14ac:dyDescent="0.25">
      <c r="A101" t="s">
        <v>180</v>
      </c>
      <c r="B101" t="s">
        <v>20</v>
      </c>
      <c r="C101" s="3" t="s">
        <v>65</v>
      </c>
      <c r="D101" s="3">
        <v>1.859</v>
      </c>
      <c r="E101" s="3" t="s">
        <v>99</v>
      </c>
      <c r="F101" s="4">
        <v>1.2</v>
      </c>
      <c r="G101" s="4">
        <v>13</v>
      </c>
    </row>
    <row r="102" spans="1:7" x14ac:dyDescent="0.25">
      <c r="A102" t="s">
        <v>180</v>
      </c>
      <c r="B102" t="s">
        <v>20</v>
      </c>
      <c r="C102" s="3" t="s">
        <v>54</v>
      </c>
      <c r="D102" s="3">
        <v>1.4219999999999999</v>
      </c>
      <c r="E102" s="3" t="s">
        <v>99</v>
      </c>
      <c r="F102" s="4">
        <v>1.1000000000000001</v>
      </c>
      <c r="G102" s="4">
        <v>11</v>
      </c>
    </row>
    <row r="103" spans="1:7" x14ac:dyDescent="0.25">
      <c r="A103" t="s">
        <v>180</v>
      </c>
      <c r="B103" t="s">
        <v>20</v>
      </c>
      <c r="C103" s="3" t="s">
        <v>55</v>
      </c>
      <c r="D103" s="3">
        <v>1.2909999999999999</v>
      </c>
      <c r="E103" s="3" t="s">
        <v>99</v>
      </c>
      <c r="F103" s="4">
        <v>1.1000000000000001</v>
      </c>
      <c r="G103" s="4">
        <v>11</v>
      </c>
    </row>
    <row r="104" spans="1:7" x14ac:dyDescent="0.25">
      <c r="A104" t="s">
        <v>180</v>
      </c>
      <c r="B104" t="s">
        <v>21</v>
      </c>
      <c r="C104" s="3" t="s">
        <v>66</v>
      </c>
      <c r="D104" s="3">
        <v>2.7959999999999998</v>
      </c>
      <c r="E104" s="3" t="s">
        <v>97</v>
      </c>
      <c r="F104" s="4">
        <v>1.2</v>
      </c>
      <c r="G104" s="4">
        <v>17</v>
      </c>
    </row>
    <row r="105" spans="1:7" x14ac:dyDescent="0.25">
      <c r="A105" t="s">
        <v>180</v>
      </c>
      <c r="B105" t="s">
        <v>21</v>
      </c>
      <c r="C105" s="3" t="s">
        <v>175</v>
      </c>
      <c r="D105" s="3">
        <v>2.25</v>
      </c>
      <c r="E105" s="3" t="s">
        <v>99</v>
      </c>
      <c r="F105" s="4">
        <v>1.2</v>
      </c>
      <c r="G105" s="4">
        <v>15</v>
      </c>
    </row>
    <row r="106" spans="1:7" x14ac:dyDescent="0.25">
      <c r="A106" t="s">
        <v>180</v>
      </c>
      <c r="B106" t="s">
        <v>21</v>
      </c>
      <c r="C106" s="3" t="s">
        <v>65</v>
      </c>
      <c r="D106" s="3">
        <v>1.859</v>
      </c>
      <c r="E106" s="3" t="s">
        <v>99</v>
      </c>
      <c r="F106" s="4">
        <v>1.2</v>
      </c>
      <c r="G106" s="4">
        <v>13</v>
      </c>
    </row>
    <row r="107" spans="1:7" x14ac:dyDescent="0.25">
      <c r="A107" t="s">
        <v>180</v>
      </c>
      <c r="B107" t="s">
        <v>21</v>
      </c>
      <c r="C107" s="3" t="s">
        <v>54</v>
      </c>
      <c r="D107" s="3">
        <v>1.4219999999999999</v>
      </c>
      <c r="E107" s="3" t="s">
        <v>99</v>
      </c>
      <c r="F107" s="4">
        <v>1.1000000000000001</v>
      </c>
      <c r="G107" s="4">
        <v>11</v>
      </c>
    </row>
    <row r="108" spans="1:7" x14ac:dyDescent="0.25">
      <c r="A108" t="s">
        <v>180</v>
      </c>
      <c r="B108" t="s">
        <v>100</v>
      </c>
      <c r="C108" s="3" t="s">
        <v>66</v>
      </c>
      <c r="D108" s="3">
        <v>2.72</v>
      </c>
      <c r="E108" s="3" t="s">
        <v>97</v>
      </c>
      <c r="F108" s="4">
        <v>1</v>
      </c>
      <c r="G108" s="4">
        <v>10</v>
      </c>
    </row>
    <row r="109" spans="1:7" x14ac:dyDescent="0.25">
      <c r="A109" t="s">
        <v>180</v>
      </c>
      <c r="B109" t="s">
        <v>100</v>
      </c>
      <c r="C109" s="3" t="s">
        <v>175</v>
      </c>
      <c r="D109" s="3">
        <v>2.25</v>
      </c>
      <c r="E109" s="3" t="s">
        <v>97</v>
      </c>
      <c r="F109" s="4">
        <v>1</v>
      </c>
      <c r="G109" s="4">
        <v>8</v>
      </c>
    </row>
    <row r="110" spans="1:7" x14ac:dyDescent="0.25">
      <c r="A110" t="s">
        <v>180</v>
      </c>
      <c r="B110" t="s">
        <v>100</v>
      </c>
      <c r="C110" s="3" t="s">
        <v>65</v>
      </c>
      <c r="D110" s="3">
        <v>1.81</v>
      </c>
      <c r="E110" s="3" t="s">
        <v>97</v>
      </c>
      <c r="F110" s="4">
        <v>1</v>
      </c>
      <c r="G110" s="4">
        <v>6</v>
      </c>
    </row>
    <row r="111" spans="1:7" x14ac:dyDescent="0.25">
      <c r="A111" t="s">
        <v>180</v>
      </c>
      <c r="B111" t="s">
        <v>13</v>
      </c>
      <c r="C111" s="3" t="s">
        <v>66</v>
      </c>
      <c r="D111" s="3">
        <v>2.72</v>
      </c>
      <c r="E111" s="3" t="s">
        <v>97</v>
      </c>
      <c r="F111" s="4">
        <v>1.5</v>
      </c>
      <c r="G111" s="4">
        <v>15</v>
      </c>
    </row>
    <row r="112" spans="1:7" x14ac:dyDescent="0.25">
      <c r="A112" t="s">
        <v>180</v>
      </c>
      <c r="B112" t="s">
        <v>13</v>
      </c>
      <c r="C112" s="3" t="s">
        <v>175</v>
      </c>
      <c r="D112" s="3">
        <v>2.25</v>
      </c>
      <c r="E112" s="3" t="s">
        <v>97</v>
      </c>
      <c r="F112" s="4">
        <v>1.5</v>
      </c>
      <c r="G112" s="4">
        <v>13</v>
      </c>
    </row>
    <row r="113" spans="1:7" x14ac:dyDescent="0.25">
      <c r="A113" t="s">
        <v>180</v>
      </c>
      <c r="B113" t="s">
        <v>13</v>
      </c>
      <c r="C113" s="3" t="s">
        <v>65</v>
      </c>
      <c r="D113" s="3">
        <v>1.81</v>
      </c>
      <c r="E113" s="3" t="s">
        <v>97</v>
      </c>
      <c r="F113" s="4">
        <v>1.5</v>
      </c>
      <c r="G113" s="4">
        <v>11</v>
      </c>
    </row>
    <row r="114" spans="1:7" x14ac:dyDescent="0.25">
      <c r="A114" t="s">
        <v>180</v>
      </c>
      <c r="B114" t="s">
        <v>198</v>
      </c>
      <c r="C114" s="3" t="s">
        <v>55</v>
      </c>
      <c r="D114" s="3">
        <v>1.125</v>
      </c>
      <c r="E114" s="3" t="s">
        <v>60</v>
      </c>
      <c r="F114" s="4">
        <v>1.0833333333333333</v>
      </c>
      <c r="G114" s="4">
        <v>2</v>
      </c>
    </row>
    <row r="115" spans="1:7" x14ac:dyDescent="0.25">
      <c r="A115" t="s">
        <v>180</v>
      </c>
      <c r="B115" t="s">
        <v>198</v>
      </c>
      <c r="C115" s="3" t="s">
        <v>54</v>
      </c>
      <c r="D115" s="3">
        <v>1.35</v>
      </c>
      <c r="E115" s="3" t="s">
        <v>60</v>
      </c>
      <c r="F115" s="4">
        <v>1.0833333333333333</v>
      </c>
      <c r="G115" s="4">
        <v>2</v>
      </c>
    </row>
    <row r="116" spans="1:7" x14ac:dyDescent="0.25">
      <c r="A116" t="s">
        <v>180</v>
      </c>
      <c r="B116" t="s">
        <v>198</v>
      </c>
      <c r="C116" s="3" t="s">
        <v>65</v>
      </c>
      <c r="D116" s="3">
        <v>2</v>
      </c>
      <c r="E116" s="3" t="s">
        <v>60</v>
      </c>
      <c r="F116" s="4">
        <v>1.2916666666666667</v>
      </c>
      <c r="G116" s="4">
        <v>4</v>
      </c>
    </row>
    <row r="117" spans="1:7" x14ac:dyDescent="0.25">
      <c r="A117" t="s">
        <v>180</v>
      </c>
      <c r="B117" t="s">
        <v>198</v>
      </c>
      <c r="C117" s="3" t="s">
        <v>175</v>
      </c>
      <c r="D117" s="3">
        <v>2.5</v>
      </c>
      <c r="E117" s="3" t="s">
        <v>60</v>
      </c>
      <c r="F117" s="4">
        <v>1.3333333333333333</v>
      </c>
      <c r="G117" s="4">
        <v>6.5</v>
      </c>
    </row>
    <row r="118" spans="1:7" x14ac:dyDescent="0.25">
      <c r="A118" t="s">
        <v>180</v>
      </c>
      <c r="B118" t="s">
        <v>198</v>
      </c>
      <c r="C118" s="3" t="s">
        <v>66</v>
      </c>
      <c r="D118" s="3">
        <v>3.125</v>
      </c>
      <c r="E118" s="3" t="s">
        <v>60</v>
      </c>
      <c r="F118" s="4">
        <v>1.5</v>
      </c>
      <c r="G118" s="4">
        <v>10.5</v>
      </c>
    </row>
    <row r="119" spans="1:7" x14ac:dyDescent="0.25">
      <c r="A119" t="s">
        <v>180</v>
      </c>
      <c r="B119" t="s">
        <v>198</v>
      </c>
      <c r="C119" s="3" t="s">
        <v>199</v>
      </c>
      <c r="D119" s="3">
        <v>4</v>
      </c>
      <c r="E119" s="3" t="s">
        <v>60</v>
      </c>
      <c r="F119" s="4">
        <v>2.25</v>
      </c>
      <c r="G119" s="4">
        <v>24</v>
      </c>
    </row>
    <row r="120" spans="1:7" x14ac:dyDescent="0.25">
      <c r="A120" t="s">
        <v>129</v>
      </c>
      <c r="B120" t="s">
        <v>22</v>
      </c>
      <c r="C120" s="3" t="s">
        <v>67</v>
      </c>
      <c r="D120" s="3">
        <v>2.718</v>
      </c>
      <c r="E120" s="3" t="s">
        <v>61</v>
      </c>
      <c r="F120" s="4">
        <v>1</v>
      </c>
      <c r="G120" s="4">
        <v>12.647572820000001</v>
      </c>
    </row>
    <row r="121" spans="1:7" x14ac:dyDescent="0.25">
      <c r="A121" t="s">
        <v>129</v>
      </c>
      <c r="B121" t="s">
        <v>22</v>
      </c>
      <c r="C121" s="3" t="s">
        <v>101</v>
      </c>
      <c r="D121" s="3">
        <v>2.718</v>
      </c>
      <c r="E121" s="3" t="s">
        <v>61</v>
      </c>
      <c r="F121" s="4">
        <v>1</v>
      </c>
      <c r="G121" s="4">
        <v>12.647572820000001</v>
      </c>
    </row>
    <row r="122" spans="1:7" x14ac:dyDescent="0.25">
      <c r="A122" t="s">
        <v>129</v>
      </c>
      <c r="B122" t="s">
        <v>22</v>
      </c>
      <c r="C122" s="3" t="s">
        <v>68</v>
      </c>
      <c r="D122" s="3">
        <v>2.1560000000000001</v>
      </c>
      <c r="E122" s="3" t="s">
        <v>62</v>
      </c>
      <c r="F122" s="4">
        <v>1</v>
      </c>
      <c r="G122" s="4">
        <v>12.647572820000001</v>
      </c>
    </row>
    <row r="123" spans="1:7" x14ac:dyDescent="0.25">
      <c r="A123" t="s">
        <v>129</v>
      </c>
      <c r="B123" t="s">
        <v>22</v>
      </c>
      <c r="C123" s="3" t="s">
        <v>69</v>
      </c>
      <c r="D123" s="3">
        <v>1.84</v>
      </c>
      <c r="E123" s="3" t="s">
        <v>62</v>
      </c>
      <c r="F123" s="4">
        <v>1</v>
      </c>
      <c r="G123" s="4">
        <v>12.647572820000001</v>
      </c>
    </row>
    <row r="124" spans="1:7" x14ac:dyDescent="0.25">
      <c r="A124" t="s">
        <v>129</v>
      </c>
      <c r="B124" t="s">
        <v>23</v>
      </c>
      <c r="C124" s="3" t="s">
        <v>67</v>
      </c>
      <c r="D124" s="3">
        <v>2.78</v>
      </c>
      <c r="E124" s="3" t="s">
        <v>61</v>
      </c>
      <c r="F124" s="4">
        <v>1.5</v>
      </c>
      <c r="G124" s="4">
        <v>12.647572820000001</v>
      </c>
    </row>
    <row r="125" spans="1:7" x14ac:dyDescent="0.25">
      <c r="A125" t="s">
        <v>129</v>
      </c>
      <c r="B125" t="s">
        <v>23</v>
      </c>
      <c r="C125" s="3" t="s">
        <v>101</v>
      </c>
      <c r="D125" s="3">
        <v>2.72</v>
      </c>
      <c r="E125" s="3" t="s">
        <v>61</v>
      </c>
      <c r="F125" s="4">
        <v>1.5</v>
      </c>
      <c r="G125" s="4">
        <v>12.647572820000001</v>
      </c>
    </row>
    <row r="126" spans="1:7" x14ac:dyDescent="0.25">
      <c r="A126" t="s">
        <v>129</v>
      </c>
      <c r="B126" t="s">
        <v>23</v>
      </c>
      <c r="C126" s="3" t="s">
        <v>68</v>
      </c>
      <c r="D126" s="3">
        <v>2.2799999999999998</v>
      </c>
      <c r="E126" s="3" t="s">
        <v>62</v>
      </c>
      <c r="F126" s="4">
        <v>1.5</v>
      </c>
      <c r="G126" s="4">
        <v>12.647572820000001</v>
      </c>
    </row>
    <row r="127" spans="1:7" x14ac:dyDescent="0.25">
      <c r="A127" t="s">
        <v>129</v>
      </c>
      <c r="B127" t="s">
        <v>23</v>
      </c>
      <c r="C127" s="3" t="s">
        <v>69</v>
      </c>
      <c r="D127" s="3">
        <v>1.843</v>
      </c>
      <c r="E127" s="3" t="s">
        <v>62</v>
      </c>
      <c r="F127" s="4">
        <v>1.5</v>
      </c>
      <c r="G127" s="4">
        <v>12.647572820000001</v>
      </c>
    </row>
    <row r="128" spans="1:7" x14ac:dyDescent="0.25">
      <c r="A128" t="s">
        <v>129</v>
      </c>
      <c r="B128" t="s">
        <v>44</v>
      </c>
      <c r="C128" s="3" t="s">
        <v>181</v>
      </c>
      <c r="D128" s="3">
        <v>1.71</v>
      </c>
      <c r="E128" s="3" t="s">
        <v>182</v>
      </c>
      <c r="F128" s="4">
        <v>2</v>
      </c>
      <c r="G128" s="4">
        <v>10</v>
      </c>
    </row>
    <row r="129" spans="1:7" x14ac:dyDescent="0.25">
      <c r="A129" t="s">
        <v>129</v>
      </c>
      <c r="B129" t="s">
        <v>44</v>
      </c>
      <c r="C129" s="3" t="s">
        <v>183</v>
      </c>
      <c r="D129" s="3">
        <v>2.31</v>
      </c>
      <c r="E129" s="3" t="s">
        <v>184</v>
      </c>
      <c r="F129" s="4">
        <v>2</v>
      </c>
      <c r="G129" s="4">
        <v>15</v>
      </c>
    </row>
    <row r="130" spans="1:7" x14ac:dyDescent="0.25">
      <c r="A130" t="s">
        <v>129</v>
      </c>
      <c r="B130" t="s">
        <v>256</v>
      </c>
      <c r="C130" s="3" t="s">
        <v>257</v>
      </c>
      <c r="D130" s="3">
        <v>2.81</v>
      </c>
      <c r="E130" s="3" t="s">
        <v>61</v>
      </c>
      <c r="F130" s="4">
        <f>14/12</f>
        <v>1.1666666666666667</v>
      </c>
      <c r="G130" s="4">
        <v>5</v>
      </c>
    </row>
    <row r="131" spans="1:7" x14ac:dyDescent="0.25">
      <c r="A131" t="s">
        <v>129</v>
      </c>
      <c r="B131" t="s">
        <v>256</v>
      </c>
      <c r="C131" s="3" t="s">
        <v>258</v>
      </c>
      <c r="D131" s="3">
        <v>3.3130000000000002</v>
      </c>
      <c r="E131" s="3" t="s">
        <v>61</v>
      </c>
      <c r="F131" s="4">
        <f>14/12</f>
        <v>1.1666666666666667</v>
      </c>
      <c r="G131" s="4">
        <v>8</v>
      </c>
    </row>
    <row r="132" spans="1:7" x14ac:dyDescent="0.25">
      <c r="A132" t="s">
        <v>129</v>
      </c>
      <c r="B132" t="s">
        <v>256</v>
      </c>
      <c r="C132" s="3" t="s">
        <v>259</v>
      </c>
      <c r="D132" s="3">
        <v>3.8130000000000002</v>
      </c>
      <c r="E132" s="3" t="s">
        <v>61</v>
      </c>
      <c r="F132" s="4">
        <f>14/12</f>
        <v>1.1666666666666667</v>
      </c>
      <c r="G132" s="4">
        <v>10</v>
      </c>
    </row>
    <row r="133" spans="1:7" x14ac:dyDescent="0.25">
      <c r="A133" t="s">
        <v>129</v>
      </c>
      <c r="B133" t="s">
        <v>256</v>
      </c>
      <c r="C133" s="3" t="s">
        <v>260</v>
      </c>
      <c r="D133" s="3">
        <v>4.5620000000000003</v>
      </c>
      <c r="E133" s="3" t="s">
        <v>61</v>
      </c>
      <c r="F133" s="4">
        <f>14/12</f>
        <v>1.1666666666666667</v>
      </c>
      <c r="G133" s="4">
        <v>12</v>
      </c>
    </row>
    <row r="134" spans="1:7" x14ac:dyDescent="0.25">
      <c r="A134" t="s">
        <v>129</v>
      </c>
      <c r="B134" t="s">
        <v>220</v>
      </c>
      <c r="C134" s="3" t="s">
        <v>53</v>
      </c>
      <c r="D134" s="3">
        <v>1.875</v>
      </c>
      <c r="E134" s="3" t="s">
        <v>62</v>
      </c>
      <c r="F134" s="4">
        <f>5/12</f>
        <v>0.41666666666666669</v>
      </c>
      <c r="G134" s="4">
        <v>1.5</v>
      </c>
    </row>
    <row r="135" spans="1:7" x14ac:dyDescent="0.25">
      <c r="A135" t="s">
        <v>129</v>
      </c>
      <c r="B135" t="s">
        <v>221</v>
      </c>
      <c r="C135" s="3" t="s">
        <v>54</v>
      </c>
      <c r="D135" s="3">
        <v>1.5</v>
      </c>
      <c r="E135" s="3" t="s">
        <v>61</v>
      </c>
      <c r="F135" s="4">
        <f>4.5/12</f>
        <v>0.375</v>
      </c>
      <c r="G135" s="4">
        <v>1</v>
      </c>
    </row>
    <row r="136" spans="1:7" x14ac:dyDescent="0.25">
      <c r="A136" t="s">
        <v>129</v>
      </c>
      <c r="B136" t="s">
        <v>222</v>
      </c>
      <c r="C136" s="3" t="s">
        <v>53</v>
      </c>
      <c r="D136" s="3">
        <v>1.875</v>
      </c>
      <c r="E136" s="3" t="s">
        <v>61</v>
      </c>
      <c r="F136" s="4">
        <f>5/12</f>
        <v>0.41666666666666669</v>
      </c>
      <c r="G136" s="4">
        <v>1.5</v>
      </c>
    </row>
    <row r="137" spans="1:7" x14ac:dyDescent="0.25">
      <c r="A137" t="s">
        <v>129</v>
      </c>
      <c r="B137" t="s">
        <v>223</v>
      </c>
      <c r="C137" s="3" t="s">
        <v>225</v>
      </c>
      <c r="D137" s="3">
        <v>1.2</v>
      </c>
      <c r="E137" s="3" t="s">
        <v>62</v>
      </c>
      <c r="F137" s="4">
        <f>4/12</f>
        <v>0.33333333333333331</v>
      </c>
      <c r="G137" s="4">
        <v>0.5</v>
      </c>
    </row>
    <row r="138" spans="1:7" x14ac:dyDescent="0.25">
      <c r="A138" t="s">
        <v>129</v>
      </c>
      <c r="B138" t="s">
        <v>224</v>
      </c>
      <c r="C138" s="3" t="s">
        <v>175</v>
      </c>
      <c r="D138" s="3">
        <v>2.5</v>
      </c>
      <c r="E138" s="3" t="s">
        <v>61</v>
      </c>
      <c r="F138" s="4">
        <f>5/12</f>
        <v>0.41666666666666669</v>
      </c>
      <c r="G138" s="4">
        <v>2</v>
      </c>
    </row>
    <row r="139" spans="1:7" x14ac:dyDescent="0.25">
      <c r="A139" t="s">
        <v>129</v>
      </c>
      <c r="B139" t="s">
        <v>234</v>
      </c>
      <c r="C139" s="3" t="s">
        <v>175</v>
      </c>
      <c r="D139" s="3">
        <v>2.5</v>
      </c>
      <c r="E139" s="3" t="s">
        <v>235</v>
      </c>
      <c r="F139" s="4">
        <f>5/12</f>
        <v>0.41666666666666669</v>
      </c>
      <c r="G139" s="4">
        <v>2</v>
      </c>
    </row>
    <row r="140" spans="1:7" x14ac:dyDescent="0.25">
      <c r="A140" t="s">
        <v>129</v>
      </c>
      <c r="B140" t="s">
        <v>116</v>
      </c>
      <c r="C140" s="3" t="s">
        <v>53</v>
      </c>
      <c r="D140" s="3">
        <v>1.875</v>
      </c>
      <c r="E140" s="3" t="s">
        <v>186</v>
      </c>
      <c r="F140" s="4">
        <v>1</v>
      </c>
      <c r="G140" s="4">
        <v>4.7</v>
      </c>
    </row>
    <row r="141" spans="1:7" x14ac:dyDescent="0.25">
      <c r="A141" t="s">
        <v>129</v>
      </c>
      <c r="B141" t="s">
        <v>116</v>
      </c>
      <c r="C141" s="3" t="s">
        <v>54</v>
      </c>
      <c r="D141" s="3">
        <v>1.5</v>
      </c>
      <c r="E141" s="3" t="s">
        <v>249</v>
      </c>
      <c r="F141" s="4">
        <v>1</v>
      </c>
      <c r="G141" s="4">
        <v>4.7</v>
      </c>
    </row>
    <row r="142" spans="1:7" x14ac:dyDescent="0.25">
      <c r="A142" t="s">
        <v>129</v>
      </c>
      <c r="B142" t="s">
        <v>116</v>
      </c>
      <c r="C142" s="3" t="s">
        <v>55</v>
      </c>
      <c r="D142" s="3">
        <v>1.25</v>
      </c>
      <c r="E142" s="3" t="s">
        <v>250</v>
      </c>
      <c r="F142" s="4">
        <v>1</v>
      </c>
      <c r="G142" s="4">
        <v>4.7</v>
      </c>
    </row>
    <row r="143" spans="1:7" x14ac:dyDescent="0.25">
      <c r="A143" t="s">
        <v>180</v>
      </c>
      <c r="B143" t="s">
        <v>27</v>
      </c>
      <c r="C143" s="3" t="s">
        <v>67</v>
      </c>
      <c r="D143" s="3">
        <v>2.6869999999999998</v>
      </c>
      <c r="E143" s="3" t="s">
        <v>98</v>
      </c>
      <c r="F143" s="4">
        <v>2.6</v>
      </c>
      <c r="G143" s="4">
        <v>20</v>
      </c>
    </row>
    <row r="144" spans="1:7" x14ac:dyDescent="0.25">
      <c r="A144" t="s">
        <v>180</v>
      </c>
      <c r="B144" t="s">
        <v>27</v>
      </c>
      <c r="C144" s="3" t="s">
        <v>101</v>
      </c>
      <c r="D144" s="3">
        <v>2.6869999999999998</v>
      </c>
      <c r="E144" s="3" t="s">
        <v>98</v>
      </c>
      <c r="F144" s="4">
        <v>2.6</v>
      </c>
      <c r="G144" s="4">
        <v>20</v>
      </c>
    </row>
    <row r="145" spans="1:7" x14ac:dyDescent="0.25">
      <c r="A145" t="s">
        <v>180</v>
      </c>
      <c r="B145" t="s">
        <v>27</v>
      </c>
      <c r="C145" s="3" t="s">
        <v>68</v>
      </c>
      <c r="D145" s="3">
        <v>2.1709999999999998</v>
      </c>
      <c r="E145" s="3" t="s">
        <v>98</v>
      </c>
      <c r="F145" s="4">
        <v>2.5</v>
      </c>
      <c r="G145" s="4">
        <v>18</v>
      </c>
    </row>
    <row r="146" spans="1:7" x14ac:dyDescent="0.25">
      <c r="A146" t="s">
        <v>180</v>
      </c>
      <c r="B146" t="s">
        <v>27</v>
      </c>
      <c r="C146" s="3" t="s">
        <v>69</v>
      </c>
      <c r="D146" s="3">
        <v>1.75</v>
      </c>
      <c r="E146" s="3" t="s">
        <v>98</v>
      </c>
      <c r="F146" s="4">
        <v>2.4</v>
      </c>
      <c r="G146" s="4">
        <v>15</v>
      </c>
    </row>
    <row r="147" spans="1:7" x14ac:dyDescent="0.25">
      <c r="A147" t="s">
        <v>180</v>
      </c>
      <c r="B147" t="s">
        <v>28</v>
      </c>
      <c r="C147" s="3" t="s">
        <v>178</v>
      </c>
      <c r="D147" s="3">
        <v>1.33</v>
      </c>
      <c r="E147" s="3" t="s">
        <v>176</v>
      </c>
      <c r="F147" s="4">
        <v>0.5</v>
      </c>
      <c r="G147" s="4">
        <v>1</v>
      </c>
    </row>
    <row r="148" spans="1:7" x14ac:dyDescent="0.25">
      <c r="A148" t="s">
        <v>180</v>
      </c>
      <c r="B148" t="s">
        <v>29</v>
      </c>
      <c r="C148" s="3" t="s">
        <v>178</v>
      </c>
      <c r="D148" s="3">
        <v>1.1870000000000001</v>
      </c>
      <c r="E148" s="3" t="s">
        <v>176</v>
      </c>
      <c r="F148" s="4">
        <f>4.65/12</f>
        <v>0.38750000000000001</v>
      </c>
      <c r="G148" s="4">
        <v>1</v>
      </c>
    </row>
    <row r="149" spans="1:7" x14ac:dyDescent="0.25">
      <c r="A149" t="s">
        <v>180</v>
      </c>
      <c r="B149" t="s">
        <v>30</v>
      </c>
      <c r="C149" s="3" t="s">
        <v>66</v>
      </c>
      <c r="E149" s="3" t="s">
        <v>98</v>
      </c>
      <c r="F149" s="4"/>
    </row>
    <row r="150" spans="1:7" x14ac:dyDescent="0.25">
      <c r="A150" t="s">
        <v>180</v>
      </c>
      <c r="B150" t="s">
        <v>31</v>
      </c>
      <c r="C150" s="3" t="s">
        <v>177</v>
      </c>
      <c r="E150" s="3" t="s">
        <v>98</v>
      </c>
      <c r="F150" s="4"/>
    </row>
    <row r="151" spans="1:7" x14ac:dyDescent="0.25">
      <c r="A151" t="s">
        <v>180</v>
      </c>
      <c r="B151" t="s">
        <v>32</v>
      </c>
      <c r="C151" s="3" t="s">
        <v>64</v>
      </c>
      <c r="D151" s="3">
        <v>2.5</v>
      </c>
      <c r="E151" s="3" t="s">
        <v>62</v>
      </c>
      <c r="F151" s="4">
        <f>70/12</f>
        <v>5.833333333333333</v>
      </c>
      <c r="G151" s="4">
        <f>16*2.2</f>
        <v>35.200000000000003</v>
      </c>
    </row>
    <row r="152" spans="1:7" x14ac:dyDescent="0.25">
      <c r="A152" t="s">
        <v>180</v>
      </c>
      <c r="B152" t="s">
        <v>33</v>
      </c>
      <c r="C152" s="3" t="s">
        <v>66</v>
      </c>
      <c r="D152" s="3">
        <v>2.72</v>
      </c>
      <c r="E152" s="3" t="s">
        <v>62</v>
      </c>
      <c r="F152" s="4">
        <f>38.5/12</f>
        <v>3.2083333333333335</v>
      </c>
      <c r="G152" s="4">
        <f>12*2.2</f>
        <v>26.400000000000002</v>
      </c>
    </row>
    <row r="153" spans="1:7" x14ac:dyDescent="0.25">
      <c r="A153" t="s">
        <v>5</v>
      </c>
      <c r="B153" t="s">
        <v>50</v>
      </c>
      <c r="C153" s="3" t="s">
        <v>177</v>
      </c>
      <c r="E153" s="3" t="s">
        <v>60</v>
      </c>
      <c r="F153" s="4">
        <v>1</v>
      </c>
      <c r="G153" s="4">
        <f>Table1[[#This Row],[OD (Inches)]]^2*8/3*Table1[[#This Row],[Length (ft)]]</f>
        <v>0</v>
      </c>
    </row>
    <row r="154" spans="1:7" x14ac:dyDescent="0.25">
      <c r="A154" t="s">
        <v>129</v>
      </c>
      <c r="B154" t="s">
        <v>49</v>
      </c>
      <c r="C154" s="3">
        <v>3.5</v>
      </c>
      <c r="D154" s="3">
        <v>3.5</v>
      </c>
      <c r="E154" s="3" t="s">
        <v>60</v>
      </c>
      <c r="F154" s="4">
        <v>1</v>
      </c>
      <c r="G154" s="4">
        <f>Table1[[#This Row],[OD (Inches)]]^2*8/3*Table1[[#This Row],[Length (ft)]]</f>
        <v>32.666666666666664</v>
      </c>
    </row>
    <row r="155" spans="1:7" x14ac:dyDescent="0.25">
      <c r="A155" t="s">
        <v>129</v>
      </c>
      <c r="B155" t="s">
        <v>35</v>
      </c>
      <c r="C155" s="3" t="s">
        <v>187</v>
      </c>
      <c r="D155" s="3" t="s">
        <v>207</v>
      </c>
      <c r="E155" s="3" t="s">
        <v>60</v>
      </c>
      <c r="F155" s="4">
        <f>6.5/12</f>
        <v>0.54166666666666663</v>
      </c>
      <c r="G155" s="4">
        <v>2.5</v>
      </c>
    </row>
    <row r="156" spans="1:7" x14ac:dyDescent="0.25">
      <c r="A156" t="s">
        <v>129</v>
      </c>
      <c r="B156" t="s">
        <v>35</v>
      </c>
      <c r="C156" s="3" t="s">
        <v>188</v>
      </c>
      <c r="D156" s="3" t="s">
        <v>208</v>
      </c>
      <c r="E156" s="3" t="s">
        <v>60</v>
      </c>
      <c r="F156" s="4">
        <f>6.5/12</f>
        <v>0.54166666666666663</v>
      </c>
      <c r="G156" s="4">
        <v>3.5</v>
      </c>
    </row>
    <row r="157" spans="1:7" x14ac:dyDescent="0.25">
      <c r="A157" t="s">
        <v>129</v>
      </c>
      <c r="B157" t="s">
        <v>35</v>
      </c>
      <c r="C157" s="3" t="s">
        <v>201</v>
      </c>
      <c r="D157" s="3" t="s">
        <v>209</v>
      </c>
      <c r="E157" s="3" t="s">
        <v>60</v>
      </c>
      <c r="F157" s="4">
        <f>7/12</f>
        <v>0.58333333333333337</v>
      </c>
      <c r="G157" s="4">
        <v>4.5</v>
      </c>
    </row>
    <row r="158" spans="1:7" x14ac:dyDescent="0.25">
      <c r="A158" t="s">
        <v>129</v>
      </c>
      <c r="B158" t="s">
        <v>35</v>
      </c>
      <c r="C158" s="3" t="s">
        <v>189</v>
      </c>
      <c r="D158" s="3" t="s">
        <v>210</v>
      </c>
      <c r="E158" s="3" t="s">
        <v>60</v>
      </c>
      <c r="F158" s="4">
        <f t="shared" ref="F158:F165" si="2">7/12</f>
        <v>0.58333333333333337</v>
      </c>
      <c r="G158" s="4">
        <v>5</v>
      </c>
    </row>
    <row r="159" spans="1:7" x14ac:dyDescent="0.25">
      <c r="A159" t="s">
        <v>129</v>
      </c>
      <c r="B159" t="s">
        <v>35</v>
      </c>
      <c r="C159" s="3" t="s">
        <v>202</v>
      </c>
      <c r="D159" s="3" t="s">
        <v>211</v>
      </c>
      <c r="E159" s="3" t="s">
        <v>60</v>
      </c>
      <c r="F159" s="4">
        <f t="shared" si="2"/>
        <v>0.58333333333333337</v>
      </c>
      <c r="G159" s="4">
        <v>5</v>
      </c>
    </row>
    <row r="160" spans="1:7" x14ac:dyDescent="0.25">
      <c r="A160" t="s">
        <v>129</v>
      </c>
      <c r="B160" t="s">
        <v>35</v>
      </c>
      <c r="C160" s="3" t="s">
        <v>203</v>
      </c>
      <c r="D160" s="3" t="s">
        <v>212</v>
      </c>
      <c r="E160" s="3" t="s">
        <v>60</v>
      </c>
      <c r="F160" s="4">
        <f t="shared" si="2"/>
        <v>0.58333333333333337</v>
      </c>
      <c r="G160" s="4">
        <v>6.8</v>
      </c>
    </row>
    <row r="161" spans="1:7" x14ac:dyDescent="0.25">
      <c r="A161" t="s">
        <v>129</v>
      </c>
      <c r="B161" t="s">
        <v>35</v>
      </c>
      <c r="C161" s="3" t="s">
        <v>204</v>
      </c>
      <c r="D161" s="3" t="s">
        <v>213</v>
      </c>
      <c r="E161" s="3" t="s">
        <v>60</v>
      </c>
      <c r="F161" s="4">
        <f t="shared" si="2"/>
        <v>0.58333333333333337</v>
      </c>
      <c r="G161" s="4">
        <v>9</v>
      </c>
    </row>
    <row r="162" spans="1:7" x14ac:dyDescent="0.25">
      <c r="A162" t="s">
        <v>129</v>
      </c>
      <c r="B162" t="s">
        <v>35</v>
      </c>
      <c r="C162" s="3" t="s">
        <v>205</v>
      </c>
      <c r="D162" s="3" t="s">
        <v>214</v>
      </c>
      <c r="E162" s="3" t="s">
        <v>60</v>
      </c>
      <c r="F162" s="4">
        <f t="shared" si="2"/>
        <v>0.58333333333333337</v>
      </c>
      <c r="G162" s="4">
        <v>10</v>
      </c>
    </row>
    <row r="163" spans="1:7" x14ac:dyDescent="0.25">
      <c r="A163" t="s">
        <v>129</v>
      </c>
      <c r="B163" t="s">
        <v>35</v>
      </c>
      <c r="C163" s="3" t="s">
        <v>194</v>
      </c>
      <c r="D163" s="3" t="s">
        <v>215</v>
      </c>
      <c r="E163" s="3" t="s">
        <v>60</v>
      </c>
      <c r="F163" s="4">
        <f t="shared" si="2"/>
        <v>0.58333333333333337</v>
      </c>
      <c r="G163" s="4">
        <v>11</v>
      </c>
    </row>
    <row r="164" spans="1:7" x14ac:dyDescent="0.25">
      <c r="A164" t="s">
        <v>129</v>
      </c>
      <c r="B164" t="s">
        <v>35</v>
      </c>
      <c r="C164" s="3" t="s">
        <v>195</v>
      </c>
      <c r="D164" s="3" t="s">
        <v>216</v>
      </c>
      <c r="E164" s="3" t="s">
        <v>60</v>
      </c>
      <c r="F164" s="4">
        <f t="shared" si="2"/>
        <v>0.58333333333333337</v>
      </c>
      <c r="G164" s="4">
        <v>12</v>
      </c>
    </row>
    <row r="165" spans="1:7" x14ac:dyDescent="0.25">
      <c r="A165" t="s">
        <v>129</v>
      </c>
      <c r="B165" t="s">
        <v>35</v>
      </c>
      <c r="C165" s="3" t="s">
        <v>196</v>
      </c>
      <c r="D165" s="3" t="s">
        <v>217</v>
      </c>
      <c r="E165" s="3" t="s">
        <v>60</v>
      </c>
      <c r="F165" s="4">
        <f t="shared" si="2"/>
        <v>0.58333333333333337</v>
      </c>
      <c r="G165" s="4">
        <v>12</v>
      </c>
    </row>
    <row r="166" spans="1:7" x14ac:dyDescent="0.25">
      <c r="A166" t="s">
        <v>129</v>
      </c>
      <c r="B166" t="s">
        <v>218</v>
      </c>
      <c r="C166" s="3" t="s">
        <v>178</v>
      </c>
      <c r="D166" s="3" t="s">
        <v>206</v>
      </c>
      <c r="E166" s="3" t="s">
        <v>60</v>
      </c>
      <c r="F166" s="4">
        <f>11.5/12</f>
        <v>0.95833333333333337</v>
      </c>
      <c r="G166" s="4">
        <v>1.5</v>
      </c>
    </row>
    <row r="167" spans="1:7" x14ac:dyDescent="0.25">
      <c r="A167" t="s">
        <v>129</v>
      </c>
      <c r="B167" t="s">
        <v>162</v>
      </c>
      <c r="C167" s="3" t="s">
        <v>65</v>
      </c>
      <c r="D167" s="3">
        <v>2</v>
      </c>
      <c r="E167" s="3" t="s">
        <v>60</v>
      </c>
      <c r="F167" s="4">
        <f>147/12</f>
        <v>12.25</v>
      </c>
      <c r="G167" s="4">
        <v>17</v>
      </c>
    </row>
    <row r="168" spans="1:7" x14ac:dyDescent="0.25">
      <c r="A168" t="s">
        <v>129</v>
      </c>
      <c r="B168" t="s">
        <v>162</v>
      </c>
      <c r="C168" s="3" t="s">
        <v>174</v>
      </c>
      <c r="D168" s="3">
        <v>2.25</v>
      </c>
      <c r="E168" s="3" t="s">
        <v>60</v>
      </c>
      <c r="F168" s="4">
        <f>147/12</f>
        <v>12.25</v>
      </c>
      <c r="G168" s="4">
        <v>21</v>
      </c>
    </row>
    <row r="169" spans="1:7" x14ac:dyDescent="0.25">
      <c r="A169" t="s">
        <v>129</v>
      </c>
      <c r="B169" t="s">
        <v>163</v>
      </c>
      <c r="C169" s="3" t="s">
        <v>53</v>
      </c>
      <c r="D169" s="3">
        <v>1.875</v>
      </c>
      <c r="E169" s="3" t="s">
        <v>60</v>
      </c>
      <c r="F169" s="4"/>
    </row>
    <row r="170" spans="1:7" x14ac:dyDescent="0.25">
      <c r="A170" t="s">
        <v>129</v>
      </c>
      <c r="B170" t="s">
        <v>163</v>
      </c>
      <c r="C170" s="3" t="s">
        <v>54</v>
      </c>
      <c r="D170" s="3">
        <v>1.5</v>
      </c>
      <c r="E170" s="3" t="s">
        <v>60</v>
      </c>
      <c r="F170" s="4"/>
    </row>
    <row r="171" spans="1:7" x14ac:dyDescent="0.25">
      <c r="A171" t="s">
        <v>129</v>
      </c>
      <c r="B171" t="s">
        <v>163</v>
      </c>
      <c r="C171" s="3" t="s">
        <v>55</v>
      </c>
      <c r="D171" s="3">
        <v>1.25</v>
      </c>
      <c r="E171" s="3" t="s">
        <v>60</v>
      </c>
      <c r="F171" s="4"/>
    </row>
    <row r="172" spans="1:7" x14ac:dyDescent="0.25">
      <c r="A172" t="s">
        <v>5</v>
      </c>
      <c r="B172" t="s">
        <v>36</v>
      </c>
      <c r="C172" s="3" t="s">
        <v>187</v>
      </c>
      <c r="D172" s="3">
        <v>2</v>
      </c>
      <c r="E172" s="3" t="s">
        <v>60</v>
      </c>
      <c r="F172" s="4">
        <v>0.5</v>
      </c>
      <c r="G172" s="4">
        <v>2</v>
      </c>
    </row>
    <row r="173" spans="1:7" x14ac:dyDescent="0.25">
      <c r="A173" t="s">
        <v>5</v>
      </c>
      <c r="B173" t="s">
        <v>36</v>
      </c>
      <c r="C173" s="3" t="s">
        <v>188</v>
      </c>
      <c r="D173" s="3">
        <v>2.2999999999999998</v>
      </c>
      <c r="E173" s="3" t="s">
        <v>60</v>
      </c>
      <c r="F173" s="4">
        <v>0.5</v>
      </c>
      <c r="G173" s="4">
        <v>2.5</v>
      </c>
    </row>
    <row r="174" spans="1:7" x14ac:dyDescent="0.25">
      <c r="A174" t="s">
        <v>5</v>
      </c>
      <c r="B174" t="s">
        <v>36</v>
      </c>
      <c r="C174" s="3" t="s">
        <v>189</v>
      </c>
      <c r="D174" s="3">
        <v>2.62</v>
      </c>
      <c r="E174" s="3" t="s">
        <v>60</v>
      </c>
      <c r="F174" s="4">
        <f>6.5/12</f>
        <v>0.54166666666666663</v>
      </c>
      <c r="G174" s="4">
        <v>3.5</v>
      </c>
    </row>
    <row r="175" spans="1:7" x14ac:dyDescent="0.25">
      <c r="A175" t="s">
        <v>5</v>
      </c>
      <c r="B175" t="s">
        <v>36</v>
      </c>
      <c r="C175" s="3" t="s">
        <v>190</v>
      </c>
      <c r="D175" s="3">
        <v>2.72</v>
      </c>
      <c r="E175" s="3" t="s">
        <v>60</v>
      </c>
      <c r="F175" s="4">
        <f>6.5/12</f>
        <v>0.54166666666666663</v>
      </c>
      <c r="G175" s="4">
        <v>3.5</v>
      </c>
    </row>
    <row r="176" spans="1:7" x14ac:dyDescent="0.25">
      <c r="A176" t="s">
        <v>5</v>
      </c>
      <c r="B176" t="s">
        <v>36</v>
      </c>
      <c r="C176" s="3" t="s">
        <v>191</v>
      </c>
      <c r="D176" s="3">
        <v>3.3</v>
      </c>
      <c r="E176" s="3" t="s">
        <v>60</v>
      </c>
      <c r="F176" s="4">
        <f>7/12</f>
        <v>0.58333333333333337</v>
      </c>
      <c r="G176" s="4">
        <v>6</v>
      </c>
    </row>
    <row r="177" spans="1:7" x14ac:dyDescent="0.25">
      <c r="A177" t="s">
        <v>5</v>
      </c>
      <c r="B177" t="s">
        <v>36</v>
      </c>
      <c r="C177" s="3" t="s">
        <v>192</v>
      </c>
      <c r="D177" s="3">
        <v>3.5</v>
      </c>
      <c r="E177" s="3" t="s">
        <v>60</v>
      </c>
      <c r="F177" s="4">
        <f t="shared" ref="F177:F181" si="3">7/12</f>
        <v>0.58333333333333337</v>
      </c>
      <c r="G177" s="4">
        <v>6</v>
      </c>
    </row>
    <row r="178" spans="1:7" x14ac:dyDescent="0.25">
      <c r="A178" t="s">
        <v>5</v>
      </c>
      <c r="B178" t="s">
        <v>36</v>
      </c>
      <c r="C178" s="3" t="s">
        <v>193</v>
      </c>
      <c r="D178" s="3">
        <v>3.75</v>
      </c>
      <c r="E178" s="3" t="s">
        <v>60</v>
      </c>
      <c r="F178" s="4">
        <f t="shared" si="3"/>
        <v>0.58333333333333337</v>
      </c>
      <c r="G178" s="4">
        <v>7</v>
      </c>
    </row>
    <row r="179" spans="1:7" x14ac:dyDescent="0.25">
      <c r="A179" t="s">
        <v>5</v>
      </c>
      <c r="B179" t="s">
        <v>36</v>
      </c>
      <c r="C179" s="3" t="s">
        <v>194</v>
      </c>
      <c r="D179" s="3">
        <v>4</v>
      </c>
      <c r="E179" s="3" t="s">
        <v>60</v>
      </c>
      <c r="F179" s="4">
        <f t="shared" si="3"/>
        <v>0.58333333333333337</v>
      </c>
      <c r="G179" s="4">
        <v>8</v>
      </c>
    </row>
    <row r="180" spans="1:7" x14ac:dyDescent="0.25">
      <c r="A180" t="s">
        <v>5</v>
      </c>
      <c r="B180" t="s">
        <v>36</v>
      </c>
      <c r="C180" s="3" t="s">
        <v>195</v>
      </c>
      <c r="D180" s="3">
        <v>4.25</v>
      </c>
      <c r="E180" s="3" t="s">
        <v>60</v>
      </c>
      <c r="F180" s="4">
        <f t="shared" si="3"/>
        <v>0.58333333333333337</v>
      </c>
      <c r="G180" s="4">
        <v>8</v>
      </c>
    </row>
    <row r="181" spans="1:7" x14ac:dyDescent="0.25">
      <c r="A181" t="s">
        <v>5</v>
      </c>
      <c r="B181" t="s">
        <v>36</v>
      </c>
      <c r="C181" s="3" t="s">
        <v>196</v>
      </c>
      <c r="D181" s="3">
        <v>4.4000000000000004</v>
      </c>
      <c r="E181" s="3" t="s">
        <v>60</v>
      </c>
      <c r="F181" s="4">
        <f t="shared" si="3"/>
        <v>0.58333333333333337</v>
      </c>
      <c r="G181" s="4">
        <v>10</v>
      </c>
    </row>
    <row r="182" spans="1:7" x14ac:dyDescent="0.25">
      <c r="A182" t="s">
        <v>5</v>
      </c>
      <c r="B182" t="s">
        <v>274</v>
      </c>
      <c r="C182" s="3" t="s">
        <v>64</v>
      </c>
      <c r="D182" s="3">
        <v>2.1800000000000002</v>
      </c>
      <c r="E182" s="3" t="s">
        <v>60</v>
      </c>
      <c r="F182" s="4">
        <v>2</v>
      </c>
      <c r="G182" s="4">
        <f>10*2.2</f>
        <v>22</v>
      </c>
    </row>
    <row r="183" spans="1:7" x14ac:dyDescent="0.25">
      <c r="A183" t="s">
        <v>5</v>
      </c>
      <c r="B183" t="s">
        <v>274</v>
      </c>
      <c r="C183" s="3" t="s">
        <v>66</v>
      </c>
      <c r="D183" s="3">
        <v>2.6</v>
      </c>
      <c r="E183" s="3" t="s">
        <v>60</v>
      </c>
      <c r="F183" s="4">
        <v>2</v>
      </c>
      <c r="G183" s="4">
        <f>7*2.2</f>
        <v>15.400000000000002</v>
      </c>
    </row>
    <row r="184" spans="1:7" x14ac:dyDescent="0.25">
      <c r="A184" t="s">
        <v>5</v>
      </c>
      <c r="B184" t="s">
        <v>274</v>
      </c>
      <c r="C184" s="3" t="s">
        <v>199</v>
      </c>
      <c r="D184" s="3">
        <v>3.7</v>
      </c>
      <c r="E184" s="3" t="s">
        <v>60</v>
      </c>
      <c r="F184" s="4">
        <v>2</v>
      </c>
      <c r="G184" s="4">
        <f>4.5*2.2</f>
        <v>9.9</v>
      </c>
    </row>
    <row r="185" spans="1:7" x14ac:dyDescent="0.25">
      <c r="A185" t="s">
        <v>5</v>
      </c>
      <c r="B185" t="s">
        <v>267</v>
      </c>
      <c r="C185" s="3" t="s">
        <v>66</v>
      </c>
      <c r="D185" s="3">
        <v>2.72</v>
      </c>
      <c r="E185" s="3" t="s">
        <v>60</v>
      </c>
      <c r="F185" s="4">
        <f>21/12</f>
        <v>1.75</v>
      </c>
      <c r="G185" s="4">
        <f>10*2.2</f>
        <v>22</v>
      </c>
    </row>
    <row r="186" spans="1:7" x14ac:dyDescent="0.25">
      <c r="A186" t="s">
        <v>5</v>
      </c>
      <c r="B186" t="s">
        <v>267</v>
      </c>
      <c r="C186" s="3" t="s">
        <v>175</v>
      </c>
      <c r="D186" s="3">
        <v>2.25</v>
      </c>
      <c r="E186" s="3" t="s">
        <v>60</v>
      </c>
      <c r="F186" s="4">
        <f>20/12</f>
        <v>1.6666666666666667</v>
      </c>
      <c r="G186" s="4">
        <f>7*2.2</f>
        <v>15.400000000000002</v>
      </c>
    </row>
    <row r="187" spans="1:7" x14ac:dyDescent="0.25">
      <c r="A187" t="s">
        <v>5</v>
      </c>
      <c r="B187" t="s">
        <v>267</v>
      </c>
      <c r="C187" s="3" t="s">
        <v>65</v>
      </c>
      <c r="D187" s="3">
        <v>1.75</v>
      </c>
      <c r="E187" s="3" t="s">
        <v>60</v>
      </c>
      <c r="F187" s="4">
        <f>20/12</f>
        <v>1.6666666666666667</v>
      </c>
      <c r="G187" s="4">
        <f>4.5*2.2</f>
        <v>9.9</v>
      </c>
    </row>
    <row r="188" spans="1:7" x14ac:dyDescent="0.25">
      <c r="A188" t="s">
        <v>5</v>
      </c>
      <c r="B188" t="s">
        <v>37</v>
      </c>
      <c r="C188" s="3">
        <v>2.75</v>
      </c>
      <c r="D188" s="3">
        <v>2.75</v>
      </c>
      <c r="E188" s="3" t="s">
        <v>60</v>
      </c>
      <c r="F188" s="4">
        <v>1</v>
      </c>
      <c r="G188" s="4">
        <f>Table1[[#This Row],[OD (Inches)]]^2*8/3*Table1[[#This Row],[Length (ft)]]</f>
        <v>20.166666666666668</v>
      </c>
    </row>
    <row r="189" spans="1:7" x14ac:dyDescent="0.25">
      <c r="A189" t="s">
        <v>5</v>
      </c>
      <c r="B189" t="s">
        <v>37</v>
      </c>
      <c r="C189" s="3">
        <v>2.25</v>
      </c>
      <c r="D189" s="3">
        <v>2.25</v>
      </c>
      <c r="E189" s="3" t="s">
        <v>60</v>
      </c>
      <c r="F189" s="4">
        <v>1</v>
      </c>
      <c r="G189" s="4">
        <f>Table1[[#This Row],[OD (Inches)]]^2*8/3*Table1[[#This Row],[Length (ft)]]</f>
        <v>13.5</v>
      </c>
    </row>
    <row r="190" spans="1:7" x14ac:dyDescent="0.25">
      <c r="A190" t="s">
        <v>129</v>
      </c>
      <c r="B190" t="s">
        <v>197</v>
      </c>
      <c r="C190" s="3" t="s">
        <v>66</v>
      </c>
      <c r="D190" s="3">
        <v>2.72</v>
      </c>
      <c r="E190" s="3" t="s">
        <v>60</v>
      </c>
      <c r="F190" s="4">
        <v>3</v>
      </c>
      <c r="G190" s="4">
        <v>13.5</v>
      </c>
    </row>
    <row r="191" spans="1:7" x14ac:dyDescent="0.25">
      <c r="A191" t="s">
        <v>129</v>
      </c>
      <c r="B191" t="s">
        <v>130</v>
      </c>
      <c r="C191" s="3" t="s">
        <v>177</v>
      </c>
      <c r="E191" s="3" t="s">
        <v>60</v>
      </c>
      <c r="F191" s="4"/>
    </row>
    <row r="192" spans="1:7" x14ac:dyDescent="0.25">
      <c r="A192" t="s">
        <v>129</v>
      </c>
      <c r="B192" t="s">
        <v>131</v>
      </c>
      <c r="C192" s="3" t="s">
        <v>177</v>
      </c>
      <c r="E192" s="3" t="s">
        <v>60</v>
      </c>
      <c r="F192" s="4"/>
    </row>
    <row r="193" spans="1:7" x14ac:dyDescent="0.25">
      <c r="A193" t="s">
        <v>129</v>
      </c>
      <c r="B193" t="s">
        <v>132</v>
      </c>
      <c r="C193" s="3" t="s">
        <v>66</v>
      </c>
      <c r="D193" s="3">
        <v>2.7189999999999999</v>
      </c>
      <c r="E193" s="3" t="s">
        <v>60</v>
      </c>
      <c r="F193" s="4">
        <v>2</v>
      </c>
      <c r="G193" s="4">
        <v>15</v>
      </c>
    </row>
    <row r="194" spans="1:7" x14ac:dyDescent="0.25">
      <c r="A194" t="s">
        <v>129</v>
      </c>
      <c r="B194" t="s">
        <v>132</v>
      </c>
      <c r="C194" s="3" t="s">
        <v>175</v>
      </c>
      <c r="D194" s="3">
        <v>2.1880000000000002</v>
      </c>
      <c r="E194" s="3" t="s">
        <v>60</v>
      </c>
      <c r="F194" s="4">
        <v>2</v>
      </c>
      <c r="G194" s="4">
        <v>15</v>
      </c>
    </row>
    <row r="195" spans="1:7" x14ac:dyDescent="0.25">
      <c r="A195" t="s">
        <v>129</v>
      </c>
      <c r="B195" t="s">
        <v>132</v>
      </c>
      <c r="C195" s="3" t="s">
        <v>65</v>
      </c>
      <c r="D195" s="3">
        <v>2.75</v>
      </c>
      <c r="E195" s="3" t="s">
        <v>60</v>
      </c>
      <c r="F195" s="4">
        <v>2</v>
      </c>
      <c r="G195" s="4">
        <v>15</v>
      </c>
    </row>
    <row r="196" spans="1:7" x14ac:dyDescent="0.25">
      <c r="A196" t="s">
        <v>129</v>
      </c>
      <c r="B196" t="s">
        <v>133</v>
      </c>
      <c r="C196" s="3" t="s">
        <v>175</v>
      </c>
      <c r="D196" s="3">
        <v>2.2749999999999999</v>
      </c>
      <c r="E196" s="3" t="s">
        <v>60</v>
      </c>
      <c r="F196" s="4"/>
      <c r="G196" s="4">
        <f>Table1[[#This Row],[OD (Inches)]]^2*8/3*Table1[[#This Row],[Length (ft)]]</f>
        <v>0</v>
      </c>
    </row>
    <row r="197" spans="1:7" x14ac:dyDescent="0.25">
      <c r="A197" t="s">
        <v>129</v>
      </c>
      <c r="B197" t="s">
        <v>133</v>
      </c>
      <c r="C197" s="3" t="s">
        <v>65</v>
      </c>
      <c r="D197" s="3">
        <v>1.835</v>
      </c>
      <c r="E197" s="3" t="s">
        <v>60</v>
      </c>
      <c r="F197" s="4">
        <v>2</v>
      </c>
      <c r="G197" s="4">
        <v>15</v>
      </c>
    </row>
    <row r="198" spans="1:7" x14ac:dyDescent="0.25">
      <c r="A198" t="s">
        <v>129</v>
      </c>
      <c r="B198" t="s">
        <v>164</v>
      </c>
      <c r="C198" s="3" t="s">
        <v>67</v>
      </c>
      <c r="D198" s="3">
        <v>2.8130000000000002</v>
      </c>
      <c r="E198" s="3" t="s">
        <v>60</v>
      </c>
      <c r="F198" s="4">
        <v>2</v>
      </c>
      <c r="G198" s="4">
        <f>Table1[[#This Row],[OD (Inches)]]^2*8/3*Table1[[#This Row],[Length (ft)]]</f>
        <v>42.202501333333338</v>
      </c>
    </row>
    <row r="199" spans="1:7" x14ac:dyDescent="0.25">
      <c r="A199" t="s">
        <v>129</v>
      </c>
      <c r="B199" t="s">
        <v>164</v>
      </c>
      <c r="C199" s="3" t="s">
        <v>101</v>
      </c>
      <c r="D199" s="3">
        <v>2.75</v>
      </c>
      <c r="E199" s="3" t="s">
        <v>60</v>
      </c>
      <c r="F199" s="4">
        <v>2</v>
      </c>
      <c r="G199" s="4">
        <f>Table1[[#This Row],[OD (Inches)]]^2*8/3*Table1[[#This Row],[Length (ft)]]</f>
        <v>40.333333333333336</v>
      </c>
    </row>
    <row r="200" spans="1:7" x14ac:dyDescent="0.25">
      <c r="A200" t="s">
        <v>129</v>
      </c>
      <c r="B200" t="s">
        <v>164</v>
      </c>
      <c r="C200" s="3" t="s">
        <v>68</v>
      </c>
      <c r="D200" s="3">
        <v>2.3130000000000002</v>
      </c>
      <c r="E200" s="3" t="s">
        <v>60</v>
      </c>
      <c r="F200" s="4">
        <v>2</v>
      </c>
      <c r="G200" s="4">
        <f>Table1[[#This Row],[OD (Inches)]]^2*8/3*Table1[[#This Row],[Length (ft)]]</f>
        <v>28.533168000000003</v>
      </c>
    </row>
    <row r="201" spans="1:7" x14ac:dyDescent="0.25">
      <c r="A201" t="s">
        <v>129</v>
      </c>
      <c r="B201" t="s">
        <v>164</v>
      </c>
      <c r="C201" s="3" t="s">
        <v>69</v>
      </c>
      <c r="D201" s="3">
        <v>1.875</v>
      </c>
      <c r="E201" s="3" t="s">
        <v>60</v>
      </c>
      <c r="F201" s="4">
        <v>2</v>
      </c>
      <c r="G201" s="4">
        <f>Table1[[#This Row],[OD (Inches)]]^2*8/3*Table1[[#This Row],[Length (ft)]]</f>
        <v>18.75</v>
      </c>
    </row>
    <row r="202" spans="1:7" x14ac:dyDescent="0.25">
      <c r="A202" t="s">
        <v>129</v>
      </c>
      <c r="B202" t="s">
        <v>165</v>
      </c>
      <c r="C202" s="3" t="s">
        <v>67</v>
      </c>
      <c r="D202" s="3">
        <v>2.8130000000000002</v>
      </c>
      <c r="E202" s="3" t="s">
        <v>60</v>
      </c>
      <c r="F202" s="4">
        <v>2</v>
      </c>
      <c r="G202" s="4">
        <f>Table1[[#This Row],[OD (Inches)]]^2*8/3*Table1[[#This Row],[Length (ft)]]</f>
        <v>42.202501333333338</v>
      </c>
    </row>
    <row r="203" spans="1:7" x14ac:dyDescent="0.25">
      <c r="A203" t="s">
        <v>129</v>
      </c>
      <c r="B203" t="s">
        <v>165</v>
      </c>
      <c r="C203" s="3" t="s">
        <v>101</v>
      </c>
      <c r="D203" s="3">
        <v>2.75</v>
      </c>
      <c r="E203" s="3" t="s">
        <v>60</v>
      </c>
      <c r="F203" s="4">
        <v>2</v>
      </c>
      <c r="G203" s="4">
        <f>Table1[[#This Row],[OD (Inches)]]^2*8/3*Table1[[#This Row],[Length (ft)]]</f>
        <v>40.333333333333336</v>
      </c>
    </row>
    <row r="204" spans="1:7" x14ac:dyDescent="0.25">
      <c r="A204" t="s">
        <v>129</v>
      </c>
      <c r="B204" t="s">
        <v>165</v>
      </c>
      <c r="C204" s="3" t="s">
        <v>68</v>
      </c>
      <c r="D204" s="3">
        <v>2.3130000000000002</v>
      </c>
      <c r="E204" s="3" t="s">
        <v>60</v>
      </c>
      <c r="F204" s="4">
        <v>2</v>
      </c>
      <c r="G204" s="4">
        <f>Table1[[#This Row],[OD (Inches)]]^2*8/3*Table1[[#This Row],[Length (ft)]]</f>
        <v>28.533168000000003</v>
      </c>
    </row>
    <row r="205" spans="1:7" x14ac:dyDescent="0.25">
      <c r="A205" t="s">
        <v>129</v>
      </c>
      <c r="B205" t="s">
        <v>165</v>
      </c>
      <c r="C205" s="3" t="s">
        <v>69</v>
      </c>
      <c r="D205" s="3">
        <v>1.875</v>
      </c>
      <c r="E205" s="3" t="s">
        <v>60</v>
      </c>
      <c r="F205" s="4">
        <v>2</v>
      </c>
      <c r="G205" s="4">
        <f>Table1[[#This Row],[OD (Inches)]]^2*8/3*Table1[[#This Row],[Length (ft)]]</f>
        <v>18.75</v>
      </c>
    </row>
    <row r="206" spans="1:7" x14ac:dyDescent="0.25">
      <c r="A206" t="s">
        <v>129</v>
      </c>
      <c r="B206" t="s">
        <v>166</v>
      </c>
      <c r="C206" s="3" t="s">
        <v>67</v>
      </c>
      <c r="D206" s="3">
        <v>2.8130000000000002</v>
      </c>
      <c r="E206" s="3" t="s">
        <v>60</v>
      </c>
      <c r="F206" s="4">
        <v>2</v>
      </c>
      <c r="G206" s="4">
        <f>Table1[[#This Row],[OD (Inches)]]^2*8/3*Table1[[#This Row],[Length (ft)]]</f>
        <v>42.202501333333338</v>
      </c>
    </row>
    <row r="207" spans="1:7" x14ac:dyDescent="0.25">
      <c r="A207" t="s">
        <v>129</v>
      </c>
      <c r="B207" t="s">
        <v>166</v>
      </c>
      <c r="C207" s="3" t="s">
        <v>101</v>
      </c>
      <c r="D207" s="3">
        <v>2.75</v>
      </c>
      <c r="E207" s="3" t="s">
        <v>60</v>
      </c>
      <c r="F207" s="4">
        <v>2</v>
      </c>
      <c r="G207" s="4">
        <f>Table1[[#This Row],[OD (Inches)]]^2*8/3*Table1[[#This Row],[Length (ft)]]</f>
        <v>40.333333333333336</v>
      </c>
    </row>
    <row r="208" spans="1:7" x14ac:dyDescent="0.25">
      <c r="A208" t="s">
        <v>129</v>
      </c>
      <c r="B208" t="s">
        <v>166</v>
      </c>
      <c r="C208" s="3" t="s">
        <v>68</v>
      </c>
      <c r="D208" s="3">
        <v>2.3130000000000002</v>
      </c>
      <c r="E208" s="3" t="s">
        <v>60</v>
      </c>
      <c r="F208" s="4">
        <v>2</v>
      </c>
      <c r="G208" s="4">
        <f>Table1[[#This Row],[OD (Inches)]]^2*8/3*Table1[[#This Row],[Length (ft)]]</f>
        <v>28.533168000000003</v>
      </c>
    </row>
    <row r="209" spans="1:7" x14ac:dyDescent="0.25">
      <c r="A209" t="s">
        <v>129</v>
      </c>
      <c r="B209" t="s">
        <v>166</v>
      </c>
      <c r="C209" s="3" t="s">
        <v>69</v>
      </c>
      <c r="D209" s="3">
        <v>1.875</v>
      </c>
      <c r="E209" s="3" t="s">
        <v>60</v>
      </c>
      <c r="F209" s="4">
        <v>2</v>
      </c>
      <c r="G209" s="4">
        <f>Table1[[#This Row],[OD (Inches)]]^2*8/3*Table1[[#This Row],[Length (ft)]]</f>
        <v>18.75</v>
      </c>
    </row>
    <row r="210" spans="1:7" x14ac:dyDescent="0.25">
      <c r="A210" t="s">
        <v>129</v>
      </c>
      <c r="B210" t="s">
        <v>167</v>
      </c>
      <c r="C210" s="3" t="s">
        <v>67</v>
      </c>
      <c r="D210" s="3">
        <v>2.8130000000000002</v>
      </c>
      <c r="E210" s="3" t="s">
        <v>60</v>
      </c>
      <c r="F210" s="4">
        <v>2</v>
      </c>
      <c r="G210" s="4">
        <f>Table1[[#This Row],[OD (Inches)]]^2*8/3*Table1[[#This Row],[Length (ft)]]</f>
        <v>42.202501333333338</v>
      </c>
    </row>
    <row r="211" spans="1:7" x14ac:dyDescent="0.25">
      <c r="A211" t="s">
        <v>129</v>
      </c>
      <c r="B211" t="s">
        <v>167</v>
      </c>
      <c r="C211" s="3" t="s">
        <v>101</v>
      </c>
      <c r="D211" s="3">
        <v>2.75</v>
      </c>
      <c r="E211" s="3" t="s">
        <v>60</v>
      </c>
      <c r="F211" s="4">
        <v>2</v>
      </c>
      <c r="G211" s="4">
        <f>Table1[[#This Row],[OD (Inches)]]^2*8/3*Table1[[#This Row],[Length (ft)]]</f>
        <v>40.333333333333336</v>
      </c>
    </row>
    <row r="212" spans="1:7" x14ac:dyDescent="0.25">
      <c r="A212" t="s">
        <v>129</v>
      </c>
      <c r="B212" t="s">
        <v>167</v>
      </c>
      <c r="C212" s="3" t="s">
        <v>68</v>
      </c>
      <c r="D212" s="3">
        <v>2.3130000000000002</v>
      </c>
      <c r="E212" s="3" t="s">
        <v>60</v>
      </c>
      <c r="F212" s="4">
        <v>2</v>
      </c>
      <c r="G212" s="4">
        <f>Table1[[#This Row],[OD (Inches)]]^2*8/3*Table1[[#This Row],[Length (ft)]]</f>
        <v>28.533168000000003</v>
      </c>
    </row>
    <row r="213" spans="1:7" x14ac:dyDescent="0.25">
      <c r="A213" t="s">
        <v>129</v>
      </c>
      <c r="B213" t="s">
        <v>167</v>
      </c>
      <c r="C213" s="3" t="s">
        <v>69</v>
      </c>
      <c r="D213" s="3">
        <v>1.875</v>
      </c>
      <c r="E213" s="3" t="s">
        <v>60</v>
      </c>
      <c r="F213" s="4">
        <v>2</v>
      </c>
      <c r="G213" s="4">
        <f>Table1[[#This Row],[OD (Inches)]]^2*8/3*Table1[[#This Row],[Length (ft)]]</f>
        <v>18.75</v>
      </c>
    </row>
    <row r="214" spans="1:7" x14ac:dyDescent="0.25">
      <c r="A214" t="s">
        <v>129</v>
      </c>
      <c r="B214" t="s">
        <v>179</v>
      </c>
      <c r="C214" s="3" t="s">
        <v>177</v>
      </c>
      <c r="E214" s="3" t="s">
        <v>60</v>
      </c>
      <c r="F214" s="4"/>
    </row>
    <row r="215" spans="1:7" x14ac:dyDescent="0.25">
      <c r="A215" t="s">
        <v>134</v>
      </c>
      <c r="B215" t="s">
        <v>135</v>
      </c>
      <c r="C215" s="3" t="s">
        <v>104</v>
      </c>
      <c r="D215" s="3">
        <v>2.867</v>
      </c>
      <c r="E215" s="3" t="s">
        <v>60</v>
      </c>
      <c r="F215" s="4"/>
    </row>
    <row r="216" spans="1:7" x14ac:dyDescent="0.25">
      <c r="A216" t="s">
        <v>134</v>
      </c>
      <c r="B216" t="s">
        <v>136</v>
      </c>
      <c r="C216" s="3" t="s">
        <v>104</v>
      </c>
      <c r="D216" s="3">
        <v>2.867</v>
      </c>
      <c r="E216" s="3" t="s">
        <v>60</v>
      </c>
      <c r="F216" s="4"/>
    </row>
    <row r="217" spans="1:7" x14ac:dyDescent="0.25">
      <c r="A217" t="s">
        <v>134</v>
      </c>
      <c r="B217" t="s">
        <v>137</v>
      </c>
      <c r="C217" s="3" t="s">
        <v>103</v>
      </c>
      <c r="D217" s="3">
        <v>2.89</v>
      </c>
      <c r="E217" s="3" t="s">
        <v>60</v>
      </c>
      <c r="F217" s="4"/>
    </row>
    <row r="218" spans="1:7" x14ac:dyDescent="0.25">
      <c r="A218" t="s">
        <v>5</v>
      </c>
      <c r="B218" t="s">
        <v>168</v>
      </c>
      <c r="C218" s="3" t="s">
        <v>66</v>
      </c>
      <c r="D218" s="3">
        <v>2.72</v>
      </c>
      <c r="E218" s="3" t="s">
        <v>60</v>
      </c>
      <c r="F218" s="4">
        <v>2</v>
      </c>
      <c r="G218" s="4">
        <f>Table1[[#This Row],[OD (Inches)]]^2*8/3*Table1[[#This Row],[Length (ft)]]</f>
        <v>39.458133333333343</v>
      </c>
    </row>
    <row r="219" spans="1:7" x14ac:dyDescent="0.25">
      <c r="A219" t="s">
        <v>5</v>
      </c>
      <c r="B219" t="s">
        <v>168</v>
      </c>
      <c r="C219" s="3" t="s">
        <v>175</v>
      </c>
      <c r="D219" s="3">
        <v>2.2799999999999998</v>
      </c>
      <c r="E219" s="3" t="s">
        <v>60</v>
      </c>
      <c r="F219" s="4">
        <v>2</v>
      </c>
      <c r="G219" s="4">
        <f>Table1[[#This Row],[OD (Inches)]]^2*8/3*Table1[[#This Row],[Length (ft)]]</f>
        <v>27.724799999999998</v>
      </c>
    </row>
    <row r="220" spans="1:7" x14ac:dyDescent="0.25">
      <c r="A220" t="s">
        <v>5</v>
      </c>
      <c r="B220" t="s">
        <v>168</v>
      </c>
      <c r="C220" s="3" t="s">
        <v>65</v>
      </c>
      <c r="D220" s="3">
        <v>1.85</v>
      </c>
      <c r="E220" s="3" t="s">
        <v>60</v>
      </c>
      <c r="F220" s="4">
        <v>2</v>
      </c>
      <c r="G220" s="4">
        <f>Table1[[#This Row],[OD (Inches)]]^2*8/3*Table1[[#This Row],[Length (ft)]]</f>
        <v>18.253333333333334</v>
      </c>
    </row>
    <row r="221" spans="1:7" x14ac:dyDescent="0.25">
      <c r="A221" t="s">
        <v>5</v>
      </c>
      <c r="B221" t="s">
        <v>169</v>
      </c>
      <c r="C221" s="3" t="s">
        <v>66</v>
      </c>
      <c r="D221" s="3">
        <v>2.75</v>
      </c>
      <c r="E221" s="3" t="s">
        <v>60</v>
      </c>
      <c r="F221" s="4">
        <v>2</v>
      </c>
      <c r="G221" s="4">
        <f>Table1[[#This Row],[OD (Inches)]]^2*8/3*Table1[[#This Row],[Length (ft)]]</f>
        <v>40.333333333333336</v>
      </c>
    </row>
    <row r="222" spans="1:7" x14ac:dyDescent="0.25">
      <c r="A222" t="s">
        <v>5</v>
      </c>
      <c r="B222" t="s">
        <v>169</v>
      </c>
      <c r="C222" s="3" t="s">
        <v>175</v>
      </c>
      <c r="D222" s="3">
        <v>2.25</v>
      </c>
      <c r="E222" s="3" t="s">
        <v>60</v>
      </c>
      <c r="F222" s="4">
        <v>2</v>
      </c>
      <c r="G222" s="4">
        <f>Table1[[#This Row],[OD (Inches)]]^2*8/3*Table1[[#This Row],[Length (ft)]]</f>
        <v>27</v>
      </c>
    </row>
    <row r="223" spans="1:7" x14ac:dyDescent="0.25">
      <c r="A223" t="s">
        <v>5</v>
      </c>
      <c r="B223" t="s">
        <v>169</v>
      </c>
      <c r="C223" s="3" t="s">
        <v>65</v>
      </c>
      <c r="D223" s="3">
        <v>1.75</v>
      </c>
      <c r="E223" s="3" t="s">
        <v>60</v>
      </c>
      <c r="F223" s="4">
        <v>2</v>
      </c>
      <c r="G223" s="4">
        <f>Table1[[#This Row],[OD (Inches)]]^2*8/3*Table1[[#This Row],[Length (ft)]]</f>
        <v>16.333333333333332</v>
      </c>
    </row>
    <row r="224" spans="1:7" x14ac:dyDescent="0.25">
      <c r="A224" t="s">
        <v>5</v>
      </c>
      <c r="B224" t="s">
        <v>158</v>
      </c>
      <c r="C224" s="3" t="s">
        <v>177</v>
      </c>
      <c r="E224" s="3" t="s">
        <v>60</v>
      </c>
      <c r="F224" s="4">
        <v>3</v>
      </c>
      <c r="G224" s="4">
        <f>Table1[[#This Row],[OD (Inches)]]^2*8/3*Table1[[#This Row],[Length (ft)]]</f>
        <v>0</v>
      </c>
    </row>
    <row r="225" spans="1:7" x14ac:dyDescent="0.25">
      <c r="A225" t="s">
        <v>5</v>
      </c>
      <c r="B225" t="s">
        <v>38</v>
      </c>
      <c r="C225" s="3" t="s">
        <v>159</v>
      </c>
      <c r="D225" s="3">
        <v>2.5</v>
      </c>
      <c r="E225" s="3" t="s">
        <v>60</v>
      </c>
      <c r="F225" s="4">
        <f>26.5/12</f>
        <v>2.2083333333333335</v>
      </c>
      <c r="G225" s="4">
        <v>13.227735731092654</v>
      </c>
    </row>
    <row r="226" spans="1:7" x14ac:dyDescent="0.25">
      <c r="A226" t="s">
        <v>5</v>
      </c>
      <c r="B226" t="s">
        <v>38</v>
      </c>
      <c r="C226" s="3" t="s">
        <v>159</v>
      </c>
      <c r="D226" s="3">
        <v>2.7</v>
      </c>
      <c r="E226" s="3" t="s">
        <v>60</v>
      </c>
      <c r="F226" s="4">
        <f t="shared" ref="F226:F227" si="4">26.5/12</f>
        <v>2.2083333333333335</v>
      </c>
      <c r="G226" s="4">
        <v>13.227735731092654</v>
      </c>
    </row>
    <row r="227" spans="1:7" x14ac:dyDescent="0.25">
      <c r="A227" t="s">
        <v>5</v>
      </c>
      <c r="B227" t="s">
        <v>38</v>
      </c>
      <c r="C227" s="3" t="s">
        <v>159</v>
      </c>
      <c r="D227" s="3">
        <v>2.62</v>
      </c>
      <c r="E227" s="3" t="s">
        <v>60</v>
      </c>
      <c r="F227" s="4">
        <f t="shared" si="4"/>
        <v>2.2083333333333335</v>
      </c>
      <c r="G227" s="4">
        <v>13.227735731092654</v>
      </c>
    </row>
    <row r="228" spans="1:7" x14ac:dyDescent="0.25">
      <c r="A228" t="s">
        <v>5</v>
      </c>
      <c r="B228" t="s">
        <v>38</v>
      </c>
      <c r="C228" s="3" t="s">
        <v>160</v>
      </c>
      <c r="D228" s="3">
        <v>3</v>
      </c>
      <c r="E228" s="3" t="s">
        <v>60</v>
      </c>
      <c r="F228" s="4">
        <f>26/12</f>
        <v>2.1666666666666665</v>
      </c>
      <c r="G228" s="4">
        <v>22.046226218487757</v>
      </c>
    </row>
    <row r="229" spans="1:7" x14ac:dyDescent="0.25">
      <c r="A229" t="s">
        <v>5</v>
      </c>
      <c r="B229" t="s">
        <v>38</v>
      </c>
      <c r="C229" s="3" t="s">
        <v>160</v>
      </c>
      <c r="D229" s="3">
        <v>3.6</v>
      </c>
      <c r="E229" s="3" t="s">
        <v>60</v>
      </c>
      <c r="F229" s="4">
        <f t="shared" ref="F229:F232" si="5">26/12</f>
        <v>2.1666666666666665</v>
      </c>
      <c r="G229" s="4">
        <v>22.046226218487757</v>
      </c>
    </row>
    <row r="230" spans="1:7" x14ac:dyDescent="0.25">
      <c r="A230" t="s">
        <v>5</v>
      </c>
      <c r="B230" t="s">
        <v>38</v>
      </c>
      <c r="C230" s="3" t="s">
        <v>160</v>
      </c>
      <c r="D230" s="3">
        <v>3.6</v>
      </c>
      <c r="E230" s="3" t="s">
        <v>60</v>
      </c>
      <c r="F230" s="4">
        <f t="shared" si="5"/>
        <v>2.1666666666666665</v>
      </c>
      <c r="G230" s="4">
        <v>22.046226218487757</v>
      </c>
    </row>
    <row r="231" spans="1:7" x14ac:dyDescent="0.25">
      <c r="A231" t="s">
        <v>5</v>
      </c>
      <c r="B231" t="s">
        <v>38</v>
      </c>
      <c r="C231" s="3" t="s">
        <v>233</v>
      </c>
      <c r="D231" s="3">
        <v>4.5</v>
      </c>
      <c r="E231" s="3" t="s">
        <v>60</v>
      </c>
      <c r="F231" s="4">
        <f t="shared" si="5"/>
        <v>2.1666666666666665</v>
      </c>
      <c r="G231" s="4">
        <v>22.046226218487757</v>
      </c>
    </row>
    <row r="232" spans="1:7" x14ac:dyDescent="0.25">
      <c r="A232" t="s">
        <v>5</v>
      </c>
      <c r="B232" t="s">
        <v>38</v>
      </c>
      <c r="C232" s="3" t="s">
        <v>233</v>
      </c>
      <c r="D232" s="3">
        <v>4.5</v>
      </c>
      <c r="E232" s="3" t="s">
        <v>60</v>
      </c>
      <c r="F232" s="4">
        <f t="shared" si="5"/>
        <v>2.1666666666666665</v>
      </c>
      <c r="G232" s="4">
        <v>22.046226218487757</v>
      </c>
    </row>
    <row r="233" spans="1:7" x14ac:dyDescent="0.25">
      <c r="A233" t="s">
        <v>5</v>
      </c>
      <c r="B233" t="s">
        <v>39</v>
      </c>
      <c r="C233" s="3" t="s">
        <v>177</v>
      </c>
      <c r="E233" s="3" t="s">
        <v>60</v>
      </c>
      <c r="F233" s="4">
        <v>3</v>
      </c>
      <c r="G233" s="4">
        <f>Table1[[#This Row],[OD (Inches)]]^2*8/3*Table1[[#This Row],[Length (ft)]]</f>
        <v>0</v>
      </c>
    </row>
    <row r="234" spans="1:7" x14ac:dyDescent="0.25">
      <c r="A234" t="s">
        <v>5</v>
      </c>
      <c r="B234" t="s">
        <v>40</v>
      </c>
      <c r="C234" s="3" t="s">
        <v>177</v>
      </c>
      <c r="E234" s="3" t="s">
        <v>60</v>
      </c>
      <c r="F234" s="4">
        <v>1</v>
      </c>
      <c r="G234" s="4">
        <f>Table1[[#This Row],[OD (Inches)]]^2*8/3*Table1[[#This Row],[Length (ft)]]</f>
        <v>0</v>
      </c>
    </row>
    <row r="235" spans="1:7" x14ac:dyDescent="0.25">
      <c r="A235" t="s">
        <v>5</v>
      </c>
      <c r="B235" t="s">
        <v>262</v>
      </c>
      <c r="C235" s="3" t="s">
        <v>189</v>
      </c>
      <c r="D235" s="3">
        <v>2.62</v>
      </c>
      <c r="E235" s="3" t="s">
        <v>60</v>
      </c>
      <c r="F235" s="4">
        <f>9.5/12</f>
        <v>0.79166666666666663</v>
      </c>
      <c r="G235" s="4">
        <v>5</v>
      </c>
    </row>
    <row r="236" spans="1:7" x14ac:dyDescent="0.25">
      <c r="A236" t="s">
        <v>5</v>
      </c>
      <c r="B236" t="s">
        <v>262</v>
      </c>
      <c r="C236" s="3" t="s">
        <v>190</v>
      </c>
      <c r="D236" s="3">
        <v>2.72</v>
      </c>
      <c r="E236" s="3" t="s">
        <v>60</v>
      </c>
      <c r="F236" s="4">
        <f>9.5/12</f>
        <v>0.79166666666666663</v>
      </c>
      <c r="G236" s="4">
        <v>5</v>
      </c>
    </row>
    <row r="237" spans="1:7" x14ac:dyDescent="0.25">
      <c r="A237" t="s">
        <v>5</v>
      </c>
      <c r="B237" t="s">
        <v>262</v>
      </c>
      <c r="C237" s="3" t="s">
        <v>263</v>
      </c>
      <c r="D237" s="3">
        <v>2.78</v>
      </c>
      <c r="E237" s="3" t="s">
        <v>60</v>
      </c>
      <c r="F237" s="4">
        <f>9.5/12</f>
        <v>0.79166666666666663</v>
      </c>
      <c r="G237" s="4">
        <v>5</v>
      </c>
    </row>
    <row r="238" spans="1:7" x14ac:dyDescent="0.25">
      <c r="A238" t="s">
        <v>5</v>
      </c>
      <c r="B238" t="s">
        <v>262</v>
      </c>
      <c r="C238" s="3" t="s">
        <v>264</v>
      </c>
      <c r="D238" s="3">
        <v>3.1</v>
      </c>
      <c r="E238" s="3" t="s">
        <v>60</v>
      </c>
      <c r="F238" s="4">
        <v>1</v>
      </c>
      <c r="G238" s="4">
        <v>7</v>
      </c>
    </row>
    <row r="239" spans="1:7" x14ac:dyDescent="0.25">
      <c r="A239" t="s">
        <v>5</v>
      </c>
      <c r="B239" t="s">
        <v>262</v>
      </c>
      <c r="C239" s="3" t="s">
        <v>193</v>
      </c>
      <c r="D239" s="3">
        <v>3.75</v>
      </c>
      <c r="E239" s="3" t="s">
        <v>60</v>
      </c>
      <c r="F239" s="4">
        <v>1</v>
      </c>
      <c r="G239" s="4">
        <v>11</v>
      </c>
    </row>
    <row r="240" spans="1:7" x14ac:dyDescent="0.25">
      <c r="A240" t="s">
        <v>5</v>
      </c>
      <c r="B240" t="s">
        <v>262</v>
      </c>
      <c r="C240" s="3" t="s">
        <v>265</v>
      </c>
      <c r="D240" s="3">
        <v>4.0999999999999996</v>
      </c>
      <c r="E240" s="3" t="s">
        <v>60</v>
      </c>
      <c r="F240" s="4">
        <v>1</v>
      </c>
      <c r="G240" s="4">
        <v>13</v>
      </c>
    </row>
    <row r="241" spans="1:7" x14ac:dyDescent="0.25">
      <c r="A241" t="s">
        <v>5</v>
      </c>
      <c r="B241" t="s">
        <v>262</v>
      </c>
      <c r="C241" s="3" t="s">
        <v>266</v>
      </c>
      <c r="D241" s="3">
        <v>4.5</v>
      </c>
      <c r="E241" s="3" t="s">
        <v>60</v>
      </c>
      <c r="F241" s="4">
        <v>1</v>
      </c>
      <c r="G241" s="4">
        <v>16</v>
      </c>
    </row>
    <row r="242" spans="1:7" x14ac:dyDescent="0.25">
      <c r="A242" t="s">
        <v>5</v>
      </c>
      <c r="B242" t="s">
        <v>41</v>
      </c>
      <c r="C242" s="3" t="s">
        <v>177</v>
      </c>
      <c r="E242" s="3" t="s">
        <v>60</v>
      </c>
      <c r="F242" s="4"/>
      <c r="G242" s="4">
        <f>Table1[[#This Row],[OD (Inches)]]^2*8/3*Table1[[#This Row],[Length (ft)]]</f>
        <v>0</v>
      </c>
    </row>
    <row r="243" spans="1:7" x14ac:dyDescent="0.25">
      <c r="A243" t="s">
        <v>3</v>
      </c>
      <c r="B243" t="s">
        <v>24</v>
      </c>
      <c r="C243" s="3" t="s">
        <v>63</v>
      </c>
      <c r="D243" s="3">
        <f>1+11/16</f>
        <v>1.6875</v>
      </c>
      <c r="E243" s="3" t="s">
        <v>70</v>
      </c>
      <c r="F243" s="4">
        <v>0.97499999999999998</v>
      </c>
      <c r="G243" s="4">
        <v>5</v>
      </c>
    </row>
    <row r="244" spans="1:7" x14ac:dyDescent="0.25">
      <c r="A244" t="s">
        <v>3</v>
      </c>
      <c r="B244" t="s">
        <v>25</v>
      </c>
      <c r="C244" s="3" t="s">
        <v>63</v>
      </c>
      <c r="D244" s="3">
        <f t="shared" ref="D244:D276" si="6">1+11/16</f>
        <v>1.6875</v>
      </c>
      <c r="E244" s="3" t="s">
        <v>71</v>
      </c>
      <c r="F244" s="4">
        <v>1.8166666666666667</v>
      </c>
      <c r="G244" s="4">
        <v>7.9</v>
      </c>
    </row>
    <row r="245" spans="1:7" x14ac:dyDescent="0.25">
      <c r="A245" t="s">
        <v>3</v>
      </c>
      <c r="B245" t="s">
        <v>150</v>
      </c>
      <c r="C245" s="3" t="s">
        <v>63</v>
      </c>
      <c r="D245" s="3">
        <f t="shared" si="6"/>
        <v>1.6875</v>
      </c>
      <c r="E245" s="3" t="s">
        <v>71</v>
      </c>
      <c r="F245" s="4">
        <v>3.68</v>
      </c>
      <c r="G245" s="4">
        <v>12.125</v>
      </c>
    </row>
    <row r="246" spans="1:7" x14ac:dyDescent="0.25">
      <c r="A246" t="s">
        <v>3</v>
      </c>
      <c r="B246" t="s">
        <v>109</v>
      </c>
      <c r="C246" s="3" t="s">
        <v>63</v>
      </c>
      <c r="D246" s="3">
        <f t="shared" si="6"/>
        <v>1.6875</v>
      </c>
      <c r="E246" s="3" t="s">
        <v>70</v>
      </c>
      <c r="F246" s="4">
        <v>1</v>
      </c>
      <c r="G246" s="4">
        <f>Table1[[#This Row],[OD (Inches)]]^2*8/3*Table1[[#This Row],[Length (ft)]]</f>
        <v>7.59375</v>
      </c>
    </row>
    <row r="247" spans="1:7" x14ac:dyDescent="0.25">
      <c r="A247" t="s">
        <v>3</v>
      </c>
      <c r="B247" t="s">
        <v>112</v>
      </c>
      <c r="C247" s="3" t="s">
        <v>63</v>
      </c>
      <c r="D247" s="3">
        <f t="shared" si="6"/>
        <v>1.6875</v>
      </c>
      <c r="E247" s="3" t="s">
        <v>117</v>
      </c>
      <c r="F247" s="4">
        <v>1</v>
      </c>
      <c r="G247" s="4">
        <f>Table1[[#This Row],[OD (Inches)]]^2*8/3*Table1[[#This Row],[Length (ft)]]</f>
        <v>7.59375</v>
      </c>
    </row>
    <row r="248" spans="1:7" x14ac:dyDescent="0.25">
      <c r="A248" t="s">
        <v>3</v>
      </c>
      <c r="B248" t="s">
        <v>110</v>
      </c>
      <c r="C248" s="3" t="s">
        <v>63</v>
      </c>
      <c r="D248" s="3">
        <f t="shared" si="6"/>
        <v>1.6875</v>
      </c>
      <c r="E248" s="3" t="s">
        <v>62</v>
      </c>
      <c r="F248" s="4">
        <v>0.5</v>
      </c>
      <c r="G248" s="4">
        <f>Table1[[#This Row],[OD (Inches)]]^2*8/3*Table1[[#This Row],[Length (ft)]]</f>
        <v>3.796875</v>
      </c>
    </row>
    <row r="249" spans="1:7" x14ac:dyDescent="0.25">
      <c r="A249" t="s">
        <v>3</v>
      </c>
      <c r="B249" t="s">
        <v>111</v>
      </c>
      <c r="C249" s="3" t="s">
        <v>63</v>
      </c>
      <c r="D249" s="3">
        <f t="shared" si="6"/>
        <v>1.6875</v>
      </c>
      <c r="F249" s="4">
        <v>1</v>
      </c>
      <c r="G249" s="4">
        <f>Table1[[#This Row],[OD (Inches)]]^2*8/3*Table1[[#This Row],[Length (ft)]]</f>
        <v>7.59375</v>
      </c>
    </row>
    <row r="250" spans="1:7" x14ac:dyDescent="0.25">
      <c r="A250" t="s">
        <v>4</v>
      </c>
      <c r="B250" t="s">
        <v>72</v>
      </c>
      <c r="C250" s="3" t="s">
        <v>63</v>
      </c>
      <c r="D250" s="3">
        <f t="shared" si="6"/>
        <v>1.6875</v>
      </c>
      <c r="E250" s="3" t="s">
        <v>70</v>
      </c>
      <c r="F250" s="4">
        <v>1.4708333333333332</v>
      </c>
      <c r="G250" s="4">
        <v>5.7</v>
      </c>
    </row>
    <row r="251" spans="1:7" x14ac:dyDescent="0.25">
      <c r="A251" t="s">
        <v>4</v>
      </c>
      <c r="B251" t="s">
        <v>73</v>
      </c>
      <c r="C251" s="3" t="s">
        <v>63</v>
      </c>
      <c r="D251" s="3">
        <f t="shared" si="6"/>
        <v>1.6875</v>
      </c>
      <c r="E251" s="3" t="s">
        <v>70</v>
      </c>
      <c r="F251" s="4">
        <v>1.925</v>
      </c>
      <c r="G251" s="4">
        <v>9.4</v>
      </c>
    </row>
    <row r="252" spans="1:7" x14ac:dyDescent="0.25">
      <c r="A252" t="s">
        <v>4</v>
      </c>
      <c r="B252" t="s">
        <v>125</v>
      </c>
      <c r="C252" s="3" t="s">
        <v>126</v>
      </c>
      <c r="D252" s="3">
        <f>1+3/8</f>
        <v>1.375</v>
      </c>
      <c r="E252" s="3" t="s">
        <v>70</v>
      </c>
      <c r="F252" s="4">
        <f>19.7/12</f>
        <v>1.6416666666666666</v>
      </c>
      <c r="G252" s="4">
        <v>5.0999999999999996</v>
      </c>
    </row>
    <row r="253" spans="1:7" x14ac:dyDescent="0.25">
      <c r="A253" t="s">
        <v>4</v>
      </c>
      <c r="B253" t="s">
        <v>85</v>
      </c>
      <c r="C253" s="3" t="s">
        <v>63</v>
      </c>
      <c r="D253" s="3">
        <f t="shared" si="6"/>
        <v>1.6875</v>
      </c>
      <c r="E253" s="3" t="s">
        <v>70</v>
      </c>
      <c r="F253" s="4">
        <f>23.1/12</f>
        <v>1.925</v>
      </c>
      <c r="G253" s="4">
        <v>9.4</v>
      </c>
    </row>
    <row r="254" spans="1:7" x14ac:dyDescent="0.25">
      <c r="A254" t="s">
        <v>4</v>
      </c>
      <c r="B254" t="s">
        <v>87</v>
      </c>
      <c r="C254" s="3" t="s">
        <v>63</v>
      </c>
      <c r="D254" s="3">
        <f t="shared" si="6"/>
        <v>1.6875</v>
      </c>
      <c r="E254" s="3" t="s">
        <v>70</v>
      </c>
      <c r="F254" s="4">
        <f>22.97/12</f>
        <v>1.9141666666666666</v>
      </c>
      <c r="G254" s="4">
        <v>7</v>
      </c>
    </row>
    <row r="255" spans="1:7" x14ac:dyDescent="0.25">
      <c r="A255" t="s">
        <v>4</v>
      </c>
      <c r="B255" t="s">
        <v>119</v>
      </c>
      <c r="C255" s="3" t="s">
        <v>63</v>
      </c>
      <c r="D255" s="3">
        <f t="shared" si="6"/>
        <v>1.6875</v>
      </c>
      <c r="E255" s="3" t="s">
        <v>70</v>
      </c>
      <c r="F255" s="4">
        <v>5.3833333333333329</v>
      </c>
      <c r="G255" s="4">
        <v>20.7</v>
      </c>
    </row>
    <row r="256" spans="1:7" x14ac:dyDescent="0.25">
      <c r="A256" t="s">
        <v>4</v>
      </c>
      <c r="B256" t="s">
        <v>121</v>
      </c>
      <c r="C256" s="3" t="s">
        <v>63</v>
      </c>
      <c r="D256" s="3">
        <f t="shared" si="6"/>
        <v>1.6875</v>
      </c>
      <c r="E256" s="3" t="s">
        <v>70</v>
      </c>
      <c r="F256" s="4">
        <v>5.3833333333333329</v>
      </c>
      <c r="G256" s="4">
        <v>20.7</v>
      </c>
    </row>
    <row r="257" spans="1:7" x14ac:dyDescent="0.25">
      <c r="A257" t="s">
        <v>4</v>
      </c>
      <c r="B257" t="s">
        <v>120</v>
      </c>
      <c r="C257" s="3" t="s">
        <v>118</v>
      </c>
      <c r="D257" s="3">
        <v>2.75</v>
      </c>
      <c r="E257" s="3" t="s">
        <v>70</v>
      </c>
      <c r="F257" s="4">
        <f>66/12</f>
        <v>5.5</v>
      </c>
      <c r="G257" s="4">
        <v>70</v>
      </c>
    </row>
    <row r="258" spans="1:7" x14ac:dyDescent="0.25">
      <c r="A258" t="s">
        <v>4</v>
      </c>
      <c r="B258" t="s">
        <v>122</v>
      </c>
      <c r="C258" s="3" t="s">
        <v>118</v>
      </c>
      <c r="D258" s="3">
        <v>2.75</v>
      </c>
      <c r="E258" s="3" t="s">
        <v>70</v>
      </c>
      <c r="F258" s="4">
        <f>66/12</f>
        <v>5.5</v>
      </c>
      <c r="G258" s="4">
        <v>70</v>
      </c>
    </row>
    <row r="259" spans="1:7" x14ac:dyDescent="0.25">
      <c r="A259" t="s">
        <v>4</v>
      </c>
      <c r="B259" t="s">
        <v>74</v>
      </c>
      <c r="C259" s="3" t="s">
        <v>63</v>
      </c>
      <c r="D259" s="3">
        <f t="shared" si="6"/>
        <v>1.6875</v>
      </c>
      <c r="E259" s="3" t="s">
        <v>70</v>
      </c>
      <c r="F259" s="4">
        <v>1.0416666666666667</v>
      </c>
      <c r="G259" s="4">
        <v>5.9</v>
      </c>
    </row>
    <row r="260" spans="1:7" x14ac:dyDescent="0.25">
      <c r="A260" t="s">
        <v>4</v>
      </c>
      <c r="B260" t="s">
        <v>75</v>
      </c>
      <c r="C260" s="3" t="s">
        <v>63</v>
      </c>
      <c r="D260" s="3">
        <f t="shared" si="6"/>
        <v>1.6875</v>
      </c>
      <c r="E260" s="3" t="s">
        <v>70</v>
      </c>
      <c r="F260" s="4">
        <v>1.5841666666666667</v>
      </c>
      <c r="G260" s="4">
        <v>8.8000000000000007</v>
      </c>
    </row>
    <row r="261" spans="1:7" x14ac:dyDescent="0.25">
      <c r="A261" t="s">
        <v>4</v>
      </c>
      <c r="B261" t="s">
        <v>127</v>
      </c>
      <c r="C261" s="3" t="s">
        <v>126</v>
      </c>
      <c r="D261" s="3">
        <f>1+3/8</f>
        <v>1.375</v>
      </c>
      <c r="E261" s="3" t="s">
        <v>70</v>
      </c>
      <c r="F261" s="4">
        <f>17.8/12</f>
        <v>1.4833333333333334</v>
      </c>
      <c r="G261" s="4">
        <v>5.2</v>
      </c>
    </row>
    <row r="262" spans="1:7" x14ac:dyDescent="0.25">
      <c r="A262" t="s">
        <v>4</v>
      </c>
      <c r="B262" t="s">
        <v>86</v>
      </c>
      <c r="C262" s="3" t="s">
        <v>63</v>
      </c>
      <c r="D262" s="3">
        <f t="shared" si="6"/>
        <v>1.6875</v>
      </c>
      <c r="E262" s="3" t="s">
        <v>70</v>
      </c>
      <c r="F262" s="4">
        <f>19.01/12</f>
        <v>1.5841666666666667</v>
      </c>
      <c r="G262" s="4">
        <v>8.8000000000000007</v>
      </c>
    </row>
    <row r="263" spans="1:7" x14ac:dyDescent="0.25">
      <c r="A263" t="s">
        <v>4</v>
      </c>
      <c r="B263" t="s">
        <v>76</v>
      </c>
      <c r="C263" s="3" t="s">
        <v>63</v>
      </c>
      <c r="D263" s="3">
        <f t="shared" si="6"/>
        <v>1.6875</v>
      </c>
      <c r="E263" s="3" t="s">
        <v>70</v>
      </c>
      <c r="F263" s="4">
        <v>0.56666666666666665</v>
      </c>
      <c r="G263" s="4">
        <v>3.5</v>
      </c>
    </row>
    <row r="264" spans="1:7" x14ac:dyDescent="0.25">
      <c r="A264" t="s">
        <v>4</v>
      </c>
      <c r="B264" t="s">
        <v>77</v>
      </c>
      <c r="C264" s="3" t="s">
        <v>63</v>
      </c>
      <c r="D264" s="3">
        <f t="shared" si="6"/>
        <v>1.6875</v>
      </c>
      <c r="E264" s="3" t="s">
        <v>70</v>
      </c>
      <c r="F264" s="4">
        <v>1.4416666666666667</v>
      </c>
      <c r="G264" s="4">
        <v>6.5</v>
      </c>
    </row>
    <row r="265" spans="1:7" x14ac:dyDescent="0.25">
      <c r="A265" t="s">
        <v>4</v>
      </c>
      <c r="B265" t="s">
        <v>78</v>
      </c>
      <c r="C265" s="3" t="s">
        <v>79</v>
      </c>
      <c r="D265" s="3">
        <f>2+1/8</f>
        <v>2.125</v>
      </c>
      <c r="E265" s="3" t="s">
        <v>70</v>
      </c>
      <c r="F265" s="4">
        <v>1.4416666666666667</v>
      </c>
      <c r="G265" s="4">
        <v>6.8</v>
      </c>
    </row>
    <row r="266" spans="1:7" x14ac:dyDescent="0.25">
      <c r="A266" t="s">
        <v>4</v>
      </c>
      <c r="B266" t="s">
        <v>170</v>
      </c>
      <c r="C266" s="3" t="s">
        <v>79</v>
      </c>
      <c r="D266" s="3">
        <f>2+1/8</f>
        <v>2.125</v>
      </c>
      <c r="E266" s="3" t="s">
        <v>70</v>
      </c>
      <c r="F266" s="4">
        <f>45.5/12</f>
        <v>3.7916666666666665</v>
      </c>
      <c r="G266" s="4">
        <v>14.3</v>
      </c>
    </row>
    <row r="267" spans="1:7" x14ac:dyDescent="0.25">
      <c r="A267" t="s">
        <v>4</v>
      </c>
      <c r="B267" t="s">
        <v>80</v>
      </c>
      <c r="C267" s="3" t="s">
        <v>63</v>
      </c>
      <c r="D267" s="3">
        <f t="shared" si="6"/>
        <v>1.6875</v>
      </c>
      <c r="E267" s="3" t="s">
        <v>70</v>
      </c>
      <c r="F267" s="4">
        <v>1.9166666666666667</v>
      </c>
      <c r="G267" s="4">
        <v>9.6</v>
      </c>
    </row>
    <row r="268" spans="1:7" x14ac:dyDescent="0.25">
      <c r="A268" t="s">
        <v>4</v>
      </c>
      <c r="B268" t="s">
        <v>81</v>
      </c>
      <c r="C268" s="3" t="s">
        <v>63</v>
      </c>
      <c r="D268" s="3">
        <f t="shared" si="6"/>
        <v>1.6875</v>
      </c>
      <c r="E268" s="3" t="s">
        <v>82</v>
      </c>
      <c r="F268" s="4">
        <v>1.5416666666666667</v>
      </c>
      <c r="G268" s="4">
        <v>5.4</v>
      </c>
    </row>
    <row r="269" spans="1:7" x14ac:dyDescent="0.25">
      <c r="A269" t="s">
        <v>4</v>
      </c>
      <c r="B269" t="s">
        <v>88</v>
      </c>
      <c r="C269" s="3" t="s">
        <v>63</v>
      </c>
      <c r="D269" s="3">
        <f t="shared" si="6"/>
        <v>1.6875</v>
      </c>
      <c r="E269" s="3" t="s">
        <v>60</v>
      </c>
      <c r="F269" s="4">
        <v>0.75</v>
      </c>
      <c r="G269" s="4">
        <v>2.2000000000000002</v>
      </c>
    </row>
    <row r="270" spans="1:7" x14ac:dyDescent="0.25">
      <c r="A270" t="s">
        <v>4</v>
      </c>
      <c r="B270" t="s">
        <v>26</v>
      </c>
      <c r="C270" s="3" t="s">
        <v>63</v>
      </c>
      <c r="D270" s="3">
        <f t="shared" si="6"/>
        <v>1.6875</v>
      </c>
      <c r="E270" s="3" t="s">
        <v>60</v>
      </c>
      <c r="F270" s="4">
        <f>8/12</f>
        <v>0.66666666666666663</v>
      </c>
      <c r="G270" s="4">
        <v>1.7</v>
      </c>
    </row>
    <row r="271" spans="1:7" x14ac:dyDescent="0.25">
      <c r="A271" t="s">
        <v>4</v>
      </c>
      <c r="B271" t="s">
        <v>123</v>
      </c>
      <c r="C271" s="3" t="s">
        <v>63</v>
      </c>
      <c r="D271" s="3">
        <f t="shared" si="6"/>
        <v>1.6875</v>
      </c>
      <c r="E271" s="3" t="s">
        <v>60</v>
      </c>
      <c r="F271" s="4">
        <v>2.91</v>
      </c>
      <c r="G271" s="4">
        <v>10</v>
      </c>
    </row>
    <row r="272" spans="1:7" x14ac:dyDescent="0.25">
      <c r="A272" t="s">
        <v>4</v>
      </c>
      <c r="B272" t="s">
        <v>124</v>
      </c>
      <c r="C272" s="3" t="s">
        <v>63</v>
      </c>
      <c r="D272" s="3">
        <f t="shared" si="6"/>
        <v>1.6875</v>
      </c>
      <c r="E272" s="3" t="s">
        <v>60</v>
      </c>
      <c r="F272" s="4">
        <v>2.91</v>
      </c>
      <c r="G272" s="4">
        <v>10</v>
      </c>
    </row>
    <row r="273" spans="1:7" x14ac:dyDescent="0.25">
      <c r="A273" t="s">
        <v>4</v>
      </c>
      <c r="B273" t="s">
        <v>89</v>
      </c>
      <c r="C273" s="3" t="s">
        <v>63</v>
      </c>
      <c r="D273" s="3">
        <f t="shared" si="6"/>
        <v>1.6875</v>
      </c>
      <c r="E273" s="3" t="s">
        <v>60</v>
      </c>
      <c r="F273" s="4">
        <v>0.1</v>
      </c>
      <c r="G273" s="4">
        <v>1</v>
      </c>
    </row>
    <row r="274" spans="1:7" x14ac:dyDescent="0.25">
      <c r="A274" t="s">
        <v>4</v>
      </c>
      <c r="B274" t="s">
        <v>90</v>
      </c>
      <c r="C274" s="3" t="s">
        <v>63</v>
      </c>
      <c r="D274" s="3">
        <f t="shared" si="6"/>
        <v>1.6875</v>
      </c>
      <c r="E274" s="3" t="s">
        <v>62</v>
      </c>
      <c r="F274" s="4">
        <v>0.1</v>
      </c>
      <c r="G274" s="4">
        <v>1</v>
      </c>
    </row>
    <row r="275" spans="1:7" x14ac:dyDescent="0.25">
      <c r="A275" t="s">
        <v>4</v>
      </c>
      <c r="B275" t="s">
        <v>172</v>
      </c>
      <c r="C275" s="3" t="s">
        <v>63</v>
      </c>
      <c r="D275" s="3">
        <f t="shared" si="6"/>
        <v>1.6875</v>
      </c>
      <c r="E275" s="3" t="s">
        <v>70</v>
      </c>
      <c r="F275" s="4">
        <f>3.065/12</f>
        <v>0.25541666666666668</v>
      </c>
      <c r="G275" s="4">
        <v>1.6</v>
      </c>
    </row>
    <row r="276" spans="1:7" x14ac:dyDescent="0.25">
      <c r="A276" t="s">
        <v>4</v>
      </c>
      <c r="B276" t="s">
        <v>171</v>
      </c>
      <c r="C276" s="3" t="s">
        <v>63</v>
      </c>
      <c r="D276" s="3">
        <f t="shared" si="6"/>
        <v>1.6875</v>
      </c>
      <c r="E276" s="3" t="s">
        <v>70</v>
      </c>
      <c r="F276" s="4">
        <f>51.4/12</f>
        <v>4.2833333333333332</v>
      </c>
      <c r="G276" s="4">
        <v>16.2</v>
      </c>
    </row>
    <row r="277" spans="1:7" x14ac:dyDescent="0.25">
      <c r="A277" t="s">
        <v>138</v>
      </c>
      <c r="B277" t="s">
        <v>236</v>
      </c>
      <c r="C277" s="3" t="s">
        <v>79</v>
      </c>
      <c r="D277" s="3">
        <v>2.125</v>
      </c>
      <c r="E277" s="3" t="s">
        <v>117</v>
      </c>
      <c r="F277" s="4">
        <v>4.2300000000000004</v>
      </c>
      <c r="G277" s="4">
        <v>34</v>
      </c>
    </row>
    <row r="278" spans="1:7" x14ac:dyDescent="0.25">
      <c r="A278" t="s">
        <v>138</v>
      </c>
      <c r="B278" t="s">
        <v>237</v>
      </c>
      <c r="C278" s="3" t="s">
        <v>175</v>
      </c>
      <c r="D278" s="3">
        <v>2.5</v>
      </c>
      <c r="E278" s="3" t="s">
        <v>238</v>
      </c>
      <c r="F278" s="4">
        <v>0.82</v>
      </c>
      <c r="G278" s="4">
        <v>2</v>
      </c>
    </row>
    <row r="279" spans="1:7" x14ac:dyDescent="0.25">
      <c r="A279" t="s">
        <v>149</v>
      </c>
      <c r="B279" t="s">
        <v>239</v>
      </c>
      <c r="C279" s="3" t="s">
        <v>175</v>
      </c>
      <c r="D279" s="3">
        <v>2.5</v>
      </c>
      <c r="E279" s="3" t="s">
        <v>60</v>
      </c>
      <c r="F279" s="4">
        <v>1.02</v>
      </c>
      <c r="G279" s="4">
        <v>2</v>
      </c>
    </row>
    <row r="280" spans="1:7" x14ac:dyDescent="0.25">
      <c r="A280" t="s">
        <v>149</v>
      </c>
      <c r="B280" t="s">
        <v>239</v>
      </c>
      <c r="C280" s="3" t="s">
        <v>240</v>
      </c>
      <c r="D280" s="3">
        <v>2.16</v>
      </c>
      <c r="E280" s="3" t="s">
        <v>60</v>
      </c>
      <c r="F280" s="4">
        <v>0.75</v>
      </c>
      <c r="G280" s="4">
        <v>2</v>
      </c>
    </row>
    <row r="281" spans="1:7" x14ac:dyDescent="0.25">
      <c r="A281" t="s">
        <v>138</v>
      </c>
      <c r="B281" t="s">
        <v>237</v>
      </c>
      <c r="C281" s="3" t="s">
        <v>240</v>
      </c>
      <c r="D281" s="3">
        <v>2.16</v>
      </c>
      <c r="E281" s="3" t="s">
        <v>238</v>
      </c>
      <c r="F281" s="4">
        <v>0.82</v>
      </c>
      <c r="G281" s="4">
        <v>2.774</v>
      </c>
    </row>
    <row r="282" spans="1:7" x14ac:dyDescent="0.25">
      <c r="A282" t="s">
        <v>146</v>
      </c>
      <c r="B282" t="s">
        <v>139</v>
      </c>
      <c r="C282" s="3" t="s">
        <v>63</v>
      </c>
      <c r="D282" s="3">
        <f t="shared" ref="D282:D285" si="7">1+11/16</f>
        <v>1.6875</v>
      </c>
      <c r="E282" s="3" t="s">
        <v>117</v>
      </c>
      <c r="F282" s="4">
        <v>3.17</v>
      </c>
      <c r="G282" s="4">
        <v>13.23</v>
      </c>
    </row>
    <row r="283" spans="1:7" x14ac:dyDescent="0.25">
      <c r="A283" t="s">
        <v>146</v>
      </c>
      <c r="B283" t="s">
        <v>140</v>
      </c>
      <c r="C283" s="3" t="s">
        <v>63</v>
      </c>
      <c r="D283" s="3">
        <f t="shared" si="7"/>
        <v>1.6875</v>
      </c>
      <c r="E283" s="3" t="s">
        <v>117</v>
      </c>
      <c r="F283" s="4">
        <v>1.22</v>
      </c>
      <c r="G283" s="4">
        <v>3.97</v>
      </c>
    </row>
    <row r="284" spans="1:7" x14ac:dyDescent="0.25">
      <c r="A284" t="s">
        <v>146</v>
      </c>
      <c r="B284" t="s">
        <v>141</v>
      </c>
      <c r="C284" s="3" t="s">
        <v>63</v>
      </c>
      <c r="D284" s="3">
        <f t="shared" si="7"/>
        <v>1.6875</v>
      </c>
      <c r="E284" s="3" t="s">
        <v>117</v>
      </c>
      <c r="F284" s="4">
        <v>2.23</v>
      </c>
      <c r="G284" s="4">
        <v>10.36</v>
      </c>
    </row>
    <row r="285" spans="1:7" x14ac:dyDescent="0.25">
      <c r="A285" t="s">
        <v>146</v>
      </c>
      <c r="B285" t="s">
        <v>142</v>
      </c>
      <c r="C285" s="3" t="s">
        <v>63</v>
      </c>
      <c r="D285" s="3">
        <f t="shared" si="7"/>
        <v>1.6875</v>
      </c>
      <c r="E285" s="3" t="s">
        <v>117</v>
      </c>
      <c r="F285" s="4">
        <v>1.35</v>
      </c>
      <c r="G285" s="4">
        <v>6.17</v>
      </c>
    </row>
    <row r="286" spans="1:7" x14ac:dyDescent="0.25">
      <c r="A286" t="s">
        <v>146</v>
      </c>
      <c r="B286" t="s">
        <v>143</v>
      </c>
      <c r="C286" s="3" t="s">
        <v>79</v>
      </c>
      <c r="D286" s="3">
        <f>2+1/8</f>
        <v>2.125</v>
      </c>
      <c r="E286" s="3" t="s">
        <v>117</v>
      </c>
      <c r="F286" s="4">
        <v>3.01</v>
      </c>
      <c r="G286" s="4">
        <v>24.03</v>
      </c>
    </row>
    <row r="287" spans="1:7" x14ac:dyDescent="0.25">
      <c r="A287" t="s">
        <v>146</v>
      </c>
      <c r="B287" t="s">
        <v>144</v>
      </c>
      <c r="C287" s="3" t="s">
        <v>147</v>
      </c>
      <c r="D287" s="3">
        <f>3+1/8</f>
        <v>3.125</v>
      </c>
      <c r="E287" s="3" t="s">
        <v>117</v>
      </c>
      <c r="F287" s="4">
        <v>9.09</v>
      </c>
      <c r="G287" s="4">
        <v>105.82</v>
      </c>
    </row>
    <row r="288" spans="1:7" x14ac:dyDescent="0.25">
      <c r="A288" t="s">
        <v>146</v>
      </c>
      <c r="B288" t="s">
        <v>145</v>
      </c>
      <c r="C288" s="3">
        <f>Table1[[#This Row],[OD (Inches)]]</f>
        <v>1.6929133858267713</v>
      </c>
      <c r="D288" s="3">
        <f>CONVERT(0.043,"m","in")</f>
        <v>1.6929133858267713</v>
      </c>
      <c r="E288" s="3" t="s">
        <v>60</v>
      </c>
      <c r="F288" s="4">
        <v>0.22</v>
      </c>
      <c r="G288" s="4">
        <v>1.1000000000000001</v>
      </c>
    </row>
    <row r="289" spans="1:7" x14ac:dyDescent="0.25">
      <c r="A289" t="s">
        <v>148</v>
      </c>
      <c r="B289" t="s">
        <v>219</v>
      </c>
      <c r="C289" s="3" t="s">
        <v>63</v>
      </c>
      <c r="D289" s="3">
        <f t="shared" ref="D289" si="8">1+11/16</f>
        <v>1.6875</v>
      </c>
      <c r="E289" s="3" t="s">
        <v>60</v>
      </c>
      <c r="F289" s="4">
        <f>172.99/12</f>
        <v>14.415833333333333</v>
      </c>
      <c r="G289" s="4">
        <v>83.55</v>
      </c>
    </row>
    <row r="290" spans="1:7" x14ac:dyDescent="0.25">
      <c r="A290" t="s">
        <v>151</v>
      </c>
      <c r="B290" t="s">
        <v>261</v>
      </c>
      <c r="C290" s="3" t="s">
        <v>152</v>
      </c>
      <c r="D290" s="3">
        <v>1.6539999999999999</v>
      </c>
      <c r="E290" s="3" t="s">
        <v>273</v>
      </c>
      <c r="F290" s="4">
        <v>5.3</v>
      </c>
      <c r="G290" s="4">
        <v>28.66</v>
      </c>
    </row>
    <row r="291" spans="1:7" x14ac:dyDescent="0.25">
      <c r="A291" t="s">
        <v>151</v>
      </c>
      <c r="B291" t="s">
        <v>153</v>
      </c>
      <c r="C291" s="3" t="s">
        <v>152</v>
      </c>
      <c r="D291" s="3">
        <v>1.6539999999999999</v>
      </c>
      <c r="E291" s="3" t="s">
        <v>273</v>
      </c>
      <c r="F291" s="4">
        <v>2.1</v>
      </c>
      <c r="G291" s="4">
        <v>8.3780000000000001</v>
      </c>
    </row>
    <row r="292" spans="1:7" x14ac:dyDescent="0.25">
      <c r="A292" t="s">
        <v>151</v>
      </c>
      <c r="B292" t="s">
        <v>154</v>
      </c>
      <c r="C292" s="3" t="s">
        <v>152</v>
      </c>
      <c r="D292" s="3">
        <v>1.6539999999999999</v>
      </c>
      <c r="E292" s="3" t="s">
        <v>60</v>
      </c>
      <c r="F292" s="4">
        <v>0.13</v>
      </c>
      <c r="G292" s="4">
        <v>1.323</v>
      </c>
    </row>
    <row r="293" spans="1:7" x14ac:dyDescent="0.25">
      <c r="A293" t="s">
        <v>151</v>
      </c>
      <c r="B293" t="s">
        <v>155</v>
      </c>
      <c r="C293" s="3" t="s">
        <v>152</v>
      </c>
      <c r="D293" s="3">
        <v>1.6539999999999999</v>
      </c>
      <c r="E293" s="3" t="s">
        <v>273</v>
      </c>
      <c r="F293" s="4">
        <v>1.36</v>
      </c>
      <c r="G293" s="4">
        <v>2.2050000000000001</v>
      </c>
    </row>
    <row r="294" spans="1:7" x14ac:dyDescent="0.25">
      <c r="A294" t="s">
        <v>151</v>
      </c>
      <c r="B294" t="s">
        <v>156</v>
      </c>
      <c r="C294" s="3" t="s">
        <v>152</v>
      </c>
      <c r="D294" s="3">
        <v>1.6539999999999999</v>
      </c>
      <c r="E294" s="3" t="s">
        <v>273</v>
      </c>
      <c r="F294" s="4">
        <v>1.33</v>
      </c>
      <c r="G294" s="4">
        <v>7.0549999999999997</v>
      </c>
    </row>
    <row r="295" spans="1:7" x14ac:dyDescent="0.25">
      <c r="A295" t="s">
        <v>151</v>
      </c>
      <c r="B295" t="s">
        <v>157</v>
      </c>
      <c r="C295" s="3" t="s">
        <v>152</v>
      </c>
      <c r="D295" s="3">
        <v>1.6539999999999999</v>
      </c>
      <c r="E295" s="3" t="s">
        <v>273</v>
      </c>
      <c r="F295" s="4">
        <v>6.56</v>
      </c>
      <c r="G295" s="4">
        <v>14.992000000000001</v>
      </c>
    </row>
    <row r="296" spans="1:7" x14ac:dyDescent="0.25">
      <c r="A296" t="s">
        <v>128</v>
      </c>
      <c r="B296" t="s">
        <v>113</v>
      </c>
      <c r="C296" s="3" t="s">
        <v>63</v>
      </c>
      <c r="D296" s="3">
        <f t="shared" ref="D296:D302" si="9">1+11/16</f>
        <v>1.6875</v>
      </c>
      <c r="E296" s="3" t="s">
        <v>117</v>
      </c>
      <c r="F296" s="4">
        <v>3</v>
      </c>
      <c r="G296" s="4">
        <v>21</v>
      </c>
    </row>
    <row r="297" spans="1:7" x14ac:dyDescent="0.25">
      <c r="A297" t="s">
        <v>128</v>
      </c>
      <c r="B297" t="s">
        <v>114</v>
      </c>
      <c r="C297" s="3" t="s">
        <v>63</v>
      </c>
      <c r="D297" s="3">
        <f t="shared" si="9"/>
        <v>1.6875</v>
      </c>
      <c r="E297" s="3" t="s">
        <v>117</v>
      </c>
      <c r="F297" s="4">
        <v>5</v>
      </c>
      <c r="G297" s="4">
        <v>35</v>
      </c>
    </row>
    <row r="298" spans="1:7" x14ac:dyDescent="0.25">
      <c r="A298" t="s">
        <v>128</v>
      </c>
      <c r="B298" t="s">
        <v>115</v>
      </c>
      <c r="C298" s="3" t="s">
        <v>63</v>
      </c>
      <c r="D298" s="3">
        <f t="shared" si="9"/>
        <v>1.6875</v>
      </c>
      <c r="E298" s="3" t="s">
        <v>117</v>
      </c>
      <c r="F298" s="4">
        <v>7</v>
      </c>
      <c r="G298" s="4">
        <v>49</v>
      </c>
    </row>
    <row r="299" spans="1:7" x14ac:dyDescent="0.25">
      <c r="A299" t="s">
        <v>128</v>
      </c>
      <c r="B299" t="s">
        <v>272</v>
      </c>
      <c r="C299" s="3" t="s">
        <v>63</v>
      </c>
      <c r="D299" s="3">
        <f t="shared" si="9"/>
        <v>1.6875</v>
      </c>
      <c r="E299" s="3" t="s">
        <v>70</v>
      </c>
      <c r="F299" s="4">
        <f>4.75/12</f>
        <v>0.39583333333333331</v>
      </c>
      <c r="G299" s="4">
        <v>1.75</v>
      </c>
    </row>
    <row r="300" spans="1:7" x14ac:dyDescent="0.25">
      <c r="A300" t="s">
        <v>128</v>
      </c>
      <c r="B300" t="s">
        <v>228</v>
      </c>
      <c r="C300" s="3" t="s">
        <v>63</v>
      </c>
      <c r="D300" s="3">
        <f t="shared" si="9"/>
        <v>1.6875</v>
      </c>
      <c r="E300" s="3" t="s">
        <v>117</v>
      </c>
      <c r="F300" s="4">
        <f>3.37/12</f>
        <v>0.28083333333333332</v>
      </c>
      <c r="G300" s="4">
        <v>1.58</v>
      </c>
    </row>
    <row r="301" spans="1:7" x14ac:dyDescent="0.25">
      <c r="A301" t="s">
        <v>128</v>
      </c>
      <c r="B301" t="s">
        <v>42</v>
      </c>
      <c r="C301" s="3" t="s">
        <v>173</v>
      </c>
      <c r="D301" s="3">
        <v>1.75</v>
      </c>
      <c r="E301" s="3" t="s">
        <v>117</v>
      </c>
      <c r="F301" s="4">
        <f>17.33/12</f>
        <v>1.4441666666666666</v>
      </c>
      <c r="G301" s="4">
        <v>11</v>
      </c>
    </row>
    <row r="302" spans="1:7" x14ac:dyDescent="0.25">
      <c r="A302" t="s">
        <v>128</v>
      </c>
      <c r="B302" t="s">
        <v>43</v>
      </c>
      <c r="C302" s="3" t="s">
        <v>63</v>
      </c>
      <c r="D302" s="3">
        <f t="shared" si="9"/>
        <v>1.6875</v>
      </c>
      <c r="E302" s="3" t="s">
        <v>117</v>
      </c>
      <c r="F302" s="4">
        <f>7.9/12</f>
        <v>0.65833333333333333</v>
      </c>
      <c r="G302" s="4">
        <v>4</v>
      </c>
    </row>
    <row r="303" spans="1:7" x14ac:dyDescent="0.25">
      <c r="A303" t="s">
        <v>149</v>
      </c>
      <c r="B303" t="s">
        <v>241</v>
      </c>
      <c r="C303" s="3" t="s">
        <v>63</v>
      </c>
      <c r="D303" s="3">
        <f>1+11/16</f>
        <v>1.6875</v>
      </c>
      <c r="E303" s="3" t="s">
        <v>248</v>
      </c>
      <c r="F303" s="4">
        <v>4.82</v>
      </c>
      <c r="G303" s="4">
        <v>24</v>
      </c>
    </row>
    <row r="304" spans="1:7" x14ac:dyDescent="0.25">
      <c r="A304" t="s">
        <v>149</v>
      </c>
      <c r="B304" t="s">
        <v>242</v>
      </c>
      <c r="C304" s="3" t="s">
        <v>63</v>
      </c>
      <c r="D304" s="3">
        <f>1+11/16</f>
        <v>1.6875</v>
      </c>
      <c r="E304" s="3" t="s">
        <v>248</v>
      </c>
      <c r="F304" s="4">
        <v>2.89</v>
      </c>
      <c r="G304" s="4">
        <v>5</v>
      </c>
    </row>
    <row r="305" spans="1:7" x14ac:dyDescent="0.25">
      <c r="A305" t="s">
        <v>149</v>
      </c>
      <c r="B305" t="s">
        <v>243</v>
      </c>
      <c r="C305" s="3" t="s">
        <v>54</v>
      </c>
      <c r="D305" s="3">
        <v>1.5</v>
      </c>
      <c r="E305" s="3" t="s">
        <v>248</v>
      </c>
      <c r="F305" s="4">
        <v>0.23</v>
      </c>
      <c r="G305" s="4">
        <v>1</v>
      </c>
    </row>
    <row r="306" spans="1:7" x14ac:dyDescent="0.25">
      <c r="A306" t="s">
        <v>149</v>
      </c>
      <c r="B306" t="s">
        <v>244</v>
      </c>
      <c r="C306" s="3" t="s">
        <v>54</v>
      </c>
      <c r="D306" s="3">
        <v>1.5</v>
      </c>
      <c r="E306" s="3" t="s">
        <v>248</v>
      </c>
      <c r="F306" s="4">
        <v>1.17</v>
      </c>
      <c r="G306" s="4">
        <v>1</v>
      </c>
    </row>
    <row r="307" spans="1:7" x14ac:dyDescent="0.25">
      <c r="A307" t="s">
        <v>149</v>
      </c>
      <c r="B307" t="s">
        <v>245</v>
      </c>
      <c r="C307" s="3" t="s">
        <v>54</v>
      </c>
      <c r="D307" s="3">
        <v>1.5</v>
      </c>
      <c r="E307" s="3" t="s">
        <v>248</v>
      </c>
      <c r="F307" s="4">
        <v>0.18</v>
      </c>
      <c r="G307" s="4">
        <v>0.5</v>
      </c>
    </row>
    <row r="308" spans="1:7" x14ac:dyDescent="0.25">
      <c r="A308" t="s">
        <v>149</v>
      </c>
      <c r="B308" t="s">
        <v>246</v>
      </c>
      <c r="C308" s="3" t="s">
        <v>247</v>
      </c>
      <c r="D308" s="3">
        <v>2.0619999999999998</v>
      </c>
      <c r="E308" s="3" t="s">
        <v>60</v>
      </c>
      <c r="F308" s="4">
        <v>0.52</v>
      </c>
      <c r="G308" s="4">
        <v>0.5</v>
      </c>
    </row>
    <row r="309" spans="1:7" x14ac:dyDescent="0.25">
      <c r="A309" t="s">
        <v>149</v>
      </c>
      <c r="B309" t="s">
        <v>246</v>
      </c>
      <c r="C309" s="3" t="s">
        <v>271</v>
      </c>
      <c r="D309" s="3">
        <v>2.5</v>
      </c>
      <c r="E309" s="3" t="s">
        <v>60</v>
      </c>
      <c r="F309" s="4">
        <v>0.52</v>
      </c>
      <c r="G309" s="4">
        <v>0.5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Adam Mohd Taufik</cp:lastModifiedBy>
  <dcterms:created xsi:type="dcterms:W3CDTF">2025-03-14T00:05:00Z</dcterms:created>
  <dcterms:modified xsi:type="dcterms:W3CDTF">2025-03-20T13:23:42Z</dcterms:modified>
</cp:coreProperties>
</file>