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Tavi/Desktop/Analysis Projects/Crowd Funding Analysis/"/>
    </mc:Choice>
  </mc:AlternateContent>
  <xr:revisionPtr revIDLastSave="0" documentId="8_{E86AB562-2CDA-2D47-A4FE-3E21F2A9DFF0}" xr6:coauthVersionLast="47" xr6:coauthVersionMax="47" xr10:uidLastSave="{00000000-0000-0000-0000-000000000000}"/>
  <bookViews>
    <workbookView xWindow="0" yWindow="1300" windowWidth="25600" windowHeight="13580" activeTab="4" xr2:uid="{00000000-000D-0000-FFFF-FFFF00000000}"/>
  </bookViews>
  <sheets>
    <sheet name="Source Data" sheetId="1" r:id="rId1"/>
    <sheet name="Descriptive Statistics" sheetId="10" r:id="rId2"/>
    <sheet name="Category Statistics" sheetId="4" r:id="rId3"/>
    <sheet name="Subcategory Statistics" sheetId="5" r:id="rId4"/>
    <sheet name="Outcomes based on Launch Date" sheetId="6" r:id="rId5"/>
    <sheet name="Edinburg Research Excel Sheet" sheetId="7" r:id="rId6"/>
  </sheets>
  <definedNames>
    <definedName name="_xlnm._FilterDatabase" localSheetId="0" hidden="1">'Source Data'!$A$1:$T$4115</definedName>
  </definedNames>
  <calcPr calcId="191029"/>
  <pivotCaches>
    <pivotCache cacheId="19" r:id="rId7"/>
    <pivotCache cacheId="2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10" l="1"/>
  <c r="D14" i="10"/>
  <c r="D16" i="10" s="1"/>
  <c r="D13" i="10"/>
  <c r="D8" i="10"/>
  <c r="D7" i="10"/>
  <c r="D9" i="10" s="1"/>
  <c r="D6" i="10"/>
  <c r="C13" i="10"/>
  <c r="C15" i="10"/>
  <c r="C14" i="10"/>
  <c r="C8" i="10"/>
  <c r="C7" i="10"/>
  <c r="C9" i="10" s="1"/>
  <c r="C6" i="10"/>
  <c r="D12" i="10"/>
  <c r="D11" i="10"/>
  <c r="D5" i="10"/>
  <c r="D4" i="10"/>
  <c r="C12" i="10"/>
  <c r="C11" i="10"/>
  <c r="C5" i="10"/>
  <c r="C4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6" i="10" l="1"/>
</calcChain>
</file>

<file path=xl/sharedStrings.xml><?xml version="1.0" encoding="utf-8"?>
<sst xmlns="http://schemas.openxmlformats.org/spreadsheetml/2006/main" count="32999" uniqueCount="8392">
  <si>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</si>
  <si>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</si>
  <si>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</si>
  <si>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</si>
  <si>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</si>
  <si>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</si>
  <si>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</si>
  <si>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</si>
  <si>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</si>
  <si>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</si>
  <si>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</si>
  <si>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</si>
  <si>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</si>
  <si>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</si>
  <si>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</si>
  <si>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</si>
  <si>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</si>
  <si>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</si>
  <si>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</si>
  <si>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</si>
  <si>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</si>
  <si>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</si>
  <si>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</si>
  <si>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</si>
  <si>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</si>
  <si>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</si>
  <si>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</si>
  <si>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</si>
  <si>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</si>
  <si>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</si>
  <si>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</si>
  <si>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</si>
  <si>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</si>
  <si>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</si>
  <si>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</si>
  <si>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</si>
  <si>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</si>
  <si>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</si>
  <si>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</si>
  <si>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</si>
  <si>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</si>
  <si>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</si>
  <si>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</si>
  <si>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</si>
  <si>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</si>
  <si>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</si>
  <si>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</si>
  <si>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</si>
  <si>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</si>
  <si>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</si>
  <si>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</si>
  <si>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</si>
  <si>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</si>
  <si>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</si>
  <si>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</si>
  <si>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</si>
  <si>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</si>
  <si>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</si>
  <si>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</si>
  <si>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</si>
  <si>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</si>
  <si>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</si>
  <si>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</si>
  <si>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</si>
  <si>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</si>
  <si>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</si>
  <si>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</si>
  <si>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</si>
  <si>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</si>
  <si>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</si>
  <si>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</si>
  <si>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</si>
  <si>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</si>
  <si>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</si>
  <si>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</si>
  <si>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</si>
  <si>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</si>
  <si>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</si>
  <si>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</si>
  <si>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</si>
  <si>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</si>
  <si>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</si>
  <si>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</si>
  <si>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</si>
  <si>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</si>
  <si>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</si>
  <si>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</si>
  <si>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</si>
  <si>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</si>
  <si>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</si>
  <si>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</si>
  <si>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</si>
  <si>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</si>
  <si>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</si>
  <si>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</si>
  <si>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</si>
  <si>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</si>
  <si>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</si>
  <si>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</si>
  <si>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</si>
  <si>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</si>
  <si>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</si>
  <si>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</si>
  <si>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</si>
  <si>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</si>
  <si>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</si>
  <si>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</si>
  <si>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</si>
  <si>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</si>
  <si>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</si>
  <si>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</si>
  <si>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</si>
  <si>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</si>
  <si>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</si>
  <si>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</si>
  <si>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</si>
  <si>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</si>
  <si>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</si>
  <si>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</si>
  <si>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</si>
  <si>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</si>
  <si>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</si>
  <si>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</si>
  <si>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</si>
  <si>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</si>
  <si>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</si>
  <si>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</si>
  <si>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</si>
  <si>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</si>
  <si>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</si>
  <si>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</si>
  <si>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</si>
  <si>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</si>
  <si>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</si>
  <si>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</si>
  <si>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</si>
  <si>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</si>
  <si>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</si>
  <si>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</si>
  <si>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</si>
  <si>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</si>
  <si>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</si>
  <si>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</si>
  <si>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</si>
  <si>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</si>
  <si>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</si>
  <si>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</si>
  <si>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</si>
  <si>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</si>
  <si>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</si>
  <si>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</si>
  <si>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</si>
  <si>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</si>
  <si>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</si>
  <si>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</si>
  <si>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</si>
  <si>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</si>
  <si>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</si>
  <si>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</si>
  <si>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</si>
  <si>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</si>
  <si>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</si>
  <si>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</si>
  <si>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</si>
  <si>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</si>
  <si>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</si>
  <si>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</si>
  <si>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</si>
  <si>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</si>
  <si>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</si>
  <si>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</si>
  <si>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</si>
  <si>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</si>
  <si>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</si>
  <si>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</si>
  <si>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</si>
  <si>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</si>
  <si>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</si>
  <si>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</si>
  <si>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</si>
  <si>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</si>
  <si>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</si>
  <si>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</si>
  <si>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</si>
  <si>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</si>
  <si>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</si>
  <si>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</si>
  <si>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</si>
  <si>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</si>
  <si>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</si>
  <si>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</si>
  <si>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</si>
  <si>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</si>
  <si>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</si>
  <si>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</si>
  <si>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</si>
  <si>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</si>
  <si>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</si>
  <si>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</si>
  <si>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</si>
  <si>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</si>
  <si>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</si>
  <si>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</si>
  <si>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</si>
  <si>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</si>
  <si>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</si>
  <si>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</si>
  <si>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</si>
  <si>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</si>
  <si>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</si>
  <si>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</si>
  <si>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</si>
  <si>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</si>
  <si>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</si>
  <si>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</si>
  <si>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</si>
  <si>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</si>
  <si>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</si>
  <si>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</si>
  <si>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</si>
  <si>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</si>
  <si>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</si>
  <si>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</si>
  <si>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</si>
  <si>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</si>
  <si>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</si>
  <si>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</si>
  <si>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</si>
  <si>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</si>
  <si>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</si>
  <si>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</si>
  <si>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</si>
  <si>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</si>
  <si>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</si>
  <si>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</si>
  <si>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</si>
  <si>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</si>
  <si>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</si>
  <si>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</si>
  <si>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</si>
  <si>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</si>
  <si>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</si>
  <si>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</si>
  <si>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</si>
  <si>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</si>
  <si>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</si>
  <si>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</si>
  <si>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</si>
  <si>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</si>
  <si>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</si>
  <si>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</si>
  <si>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</si>
  <si>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</si>
  <si>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</si>
  <si>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</si>
  <si>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</si>
  <si>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</si>
  <si>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</si>
  <si>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</si>
  <si>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</si>
  <si>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</si>
  <si>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</si>
  <si>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</si>
  <si>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</si>
  <si>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</si>
  <si>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</si>
  <si>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</si>
  <si>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</si>
  <si>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</si>
  <si>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</si>
  <si>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</si>
  <si>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</si>
  <si>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</si>
  <si>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</si>
  <si>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</si>
  <si>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</si>
  <si>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</si>
  <si>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</si>
  <si>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</si>
  <si>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</si>
  <si>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</si>
  <si>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</si>
  <si>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</si>
  <si>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</si>
  <si>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</si>
  <si>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</si>
  <si>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</si>
  <si>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</si>
  <si>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</si>
  <si>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</si>
  <si>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</si>
  <si>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</si>
  <si>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</si>
  <si>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</si>
  <si>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</si>
  <si>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</si>
  <si>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</si>
  <si>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</si>
  <si>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</si>
  <si>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</si>
  <si>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</si>
  <si>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</si>
  <si>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</si>
  <si>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</si>
  <si>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</si>
  <si>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</si>
  <si>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</si>
  <si>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</si>
  <si>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</si>
  <si>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</si>
  <si>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</si>
  <si>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</si>
  <si>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</si>
  <si>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</si>
  <si>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</si>
  <si>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</si>
  <si>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</si>
  <si>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</si>
  <si>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</si>
  <si>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</si>
  <si>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</si>
  <si>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</si>
  <si>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</si>
  <si>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</si>
  <si>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</si>
  <si>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</si>
  <si>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</si>
  <si>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</si>
  <si>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</si>
  <si>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</si>
  <si>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</si>
  <si>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</si>
  <si>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</si>
  <si>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</si>
  <si>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</si>
  <si>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</si>
  <si>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</si>
  <si>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</si>
  <si>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</si>
  <si>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</si>
  <si>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</si>
  <si>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</si>
  <si>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</si>
  <si>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</si>
  <si>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</si>
  <si>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</si>
  <si>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</si>
  <si>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</si>
  <si>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</si>
  <si>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</si>
  <si>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</si>
  <si>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</si>
  <si>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</si>
  <si>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</si>
  <si>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</si>
  <si>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</si>
  <si>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</si>
  <si>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</si>
  <si>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</si>
  <si>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</si>
  <si>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</si>
  <si>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</si>
  <si>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</si>
  <si>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</si>
  <si>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</si>
  <si>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</si>
  <si>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</si>
  <si>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</si>
  <si>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</si>
  <si>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</si>
  <si>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</si>
  <si>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</si>
  <si>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</si>
  <si>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</si>
  <si>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</si>
  <si>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</si>
  <si>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</si>
  <si>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</si>
  <si>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</si>
  <si>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</si>
  <si>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</si>
  <si>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</si>
  <si>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</si>
  <si>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</si>
  <si>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</si>
  <si>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</si>
  <si>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</si>
  <si>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</si>
  <si>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</si>
  <si>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</si>
  <si>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</si>
  <si>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</si>
  <si>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</si>
  <si>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</si>
  <si>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</si>
  <si>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</si>
  <si>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</si>
  <si>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</si>
  <si>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</si>
  <si>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</si>
  <si>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</si>
  <si>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</si>
  <si>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</si>
  <si>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</si>
  <si>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</si>
  <si>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</si>
  <si>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</si>
  <si>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</si>
  <si>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</si>
  <si>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</si>
  <si>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</si>
  <si>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</si>
  <si>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</si>
  <si>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</si>
  <si>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</si>
  <si>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</si>
  <si>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</si>
  <si>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</si>
  <si>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</si>
  <si>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</si>
  <si>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</si>
  <si>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</si>
  <si>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</si>
  <si>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</si>
  <si>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</si>
  <si>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</si>
  <si>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</si>
  <si>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</si>
  <si>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</si>
  <si>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</si>
  <si>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</si>
  <si>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</si>
  <si>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</si>
  <si>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</si>
  <si>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</si>
  <si>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</si>
  <si>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</si>
  <si>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</si>
  <si>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</si>
  <si>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</si>
  <si>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</si>
  <si>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</si>
  <si>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</si>
  <si>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</si>
  <si>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</si>
  <si>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</si>
  <si>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</si>
  <si>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</si>
  <si>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</si>
  <si>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</si>
  <si>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</si>
  <si>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</si>
  <si>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</si>
  <si>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</si>
  <si>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</si>
  <si>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</si>
  <si>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</si>
  <si>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</si>
  <si>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</si>
  <si>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</si>
  <si>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</si>
  <si>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</si>
  <si>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</si>
  <si>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</si>
  <si>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</si>
  <si>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</si>
  <si>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</si>
  <si>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</si>
  <si>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</si>
  <si>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</si>
  <si>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</si>
  <si>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</si>
  <si>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</si>
  <si>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</si>
  <si>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</si>
  <si>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</si>
  <si>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</si>
  <si>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</si>
  <si>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</si>
  <si>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</si>
  <si>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</si>
  <si>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</si>
  <si>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</si>
  <si>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</si>
  <si>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</si>
  <si>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</si>
  <si>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</si>
  <si>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</si>
  <si>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</si>
  <si>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</si>
  <si>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</si>
  <si>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</si>
  <si>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</si>
  <si>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</si>
  <si>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</si>
  <si>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</si>
  <si>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</si>
  <si>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</si>
  <si>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</si>
  <si>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</si>
  <si>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</si>
  <si>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</si>
  <si>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</si>
  <si>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</si>
  <si>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</si>
  <si>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</si>
  <si>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</si>
  <si>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</si>
  <si>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</si>
  <si>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</si>
  <si>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</si>
  <si>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</si>
  <si>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</si>
  <si>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</si>
  <si>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</si>
  <si>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</si>
  <si>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</si>
  <si>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</si>
  <si>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</si>
  <si>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</si>
  <si>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</si>
  <si>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</si>
  <si>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</si>
  <si>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</si>
  <si>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</si>
  <si>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</si>
  <si>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</si>
  <si>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</si>
  <si>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</si>
  <si>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</si>
  <si>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</si>
  <si>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</si>
  <si>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</si>
  <si>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</si>
  <si>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</si>
  <si>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</si>
  <si>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</si>
  <si>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</si>
  <si>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</si>
  <si>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</si>
  <si>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</si>
  <si>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</si>
  <si>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</si>
  <si>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</si>
  <si>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</si>
  <si>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</si>
  <si>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</si>
  <si>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</si>
  <si>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</si>
  <si>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</si>
  <si>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</si>
  <si>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</si>
  <si>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</si>
  <si>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</si>
  <si>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</si>
  <si>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</si>
  <si>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</si>
  <si>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</si>
  <si>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</si>
  <si>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</si>
  <si>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</si>
  <si>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</si>
  <si>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</si>
  <si>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</si>
  <si>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</si>
  <si>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</si>
  <si>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</si>
  <si>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</si>
  <si>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</si>
  <si>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</si>
  <si>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</si>
  <si>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</si>
  <si>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</si>
  <si>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</si>
  <si>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</si>
  <si>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</si>
  <si>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</si>
  <si>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</si>
  <si>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</si>
  <si>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</si>
  <si>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</si>
  <si>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</si>
  <si>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</si>
  <si>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</si>
  <si>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</si>
  <si>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</si>
  <si>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</si>
  <si>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</si>
  <si>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</si>
  <si>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</si>
  <si>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</si>
  <si>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</si>
  <si>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</si>
  <si>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</si>
  <si>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</si>
  <si>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</si>
  <si>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</si>
  <si>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</si>
  <si>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</si>
  <si>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</si>
  <si>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</si>
  <si>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</si>
  <si>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</si>
  <si>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</si>
  <si>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</si>
  <si>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</si>
  <si>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</si>
  <si>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</si>
  <si>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</si>
  <si>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</si>
  <si>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</si>
  <si>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</si>
  <si>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</si>
  <si>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</si>
  <si>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</si>
  <si>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</si>
  <si>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</si>
  <si>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</si>
  <si>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</si>
  <si>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</si>
  <si>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</si>
  <si>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</si>
  <si>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</si>
  <si>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</si>
  <si>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</si>
  <si>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</si>
  <si>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</si>
  <si>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</si>
  <si>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</si>
  <si>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</si>
  <si>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</si>
  <si>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</si>
  <si>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</si>
  <si>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</si>
  <si>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</si>
  <si>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</si>
  <si>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</si>
  <si>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</si>
  <si>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</si>
  <si>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</si>
  <si>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</si>
  <si>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</si>
  <si>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</si>
  <si>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</si>
  <si>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</si>
  <si>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</si>
  <si>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</si>
  <si>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</si>
  <si>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</si>
  <si>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</si>
  <si>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</si>
  <si>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</si>
  <si>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</si>
  <si>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</si>
  <si>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</si>
  <si>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</si>
  <si>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</si>
  <si>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</si>
  <si>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</si>
  <si>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</si>
  <si>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</si>
  <si>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</si>
  <si>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</si>
  <si>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</si>
  <si>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</si>
  <si>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</si>
  <si>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</si>
  <si>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</si>
  <si>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</si>
  <si>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</si>
  <si>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</si>
  <si>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</si>
  <si>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</si>
  <si>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</si>
  <si>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</si>
  <si>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</si>
  <si>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</si>
  <si>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</si>
  <si>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</si>
  <si>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</si>
  <si>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</si>
  <si>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</si>
  <si>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</si>
  <si>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</si>
  <si>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</si>
  <si>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</si>
  <si>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</si>
  <si>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</si>
  <si>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</si>
  <si>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</si>
  <si>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</si>
  <si>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</si>
  <si>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</si>
  <si>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</si>
  <si>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</si>
  <si>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</si>
  <si>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</si>
  <si>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</si>
  <si>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</si>
  <si>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</si>
  <si>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</si>
  <si>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</si>
  <si>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</si>
  <si>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</si>
  <si>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</si>
  <si>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</si>
  <si>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</si>
  <si>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</si>
  <si>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</si>
  <si>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</si>
  <si>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</si>
  <si>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</si>
  <si>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</si>
  <si>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</si>
  <si>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</si>
  <si>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</si>
  <si>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</si>
  <si>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</si>
  <si>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</si>
  <si>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</si>
  <si>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</si>
  <si>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</si>
  <si>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</si>
  <si>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</si>
  <si>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</si>
  <si>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</si>
  <si>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</si>
  <si>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</si>
  <si>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</si>
  <si>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</si>
  <si>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</si>
  <si>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</si>
  <si>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</si>
  <si>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</si>
  <si>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</si>
  <si>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</si>
  <si>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</si>
  <si>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</si>
  <si>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</si>
  <si>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</si>
  <si>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</si>
  <si>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</si>
  <si>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</si>
  <si>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</si>
  <si>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</si>
  <si>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</si>
  <si>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</si>
  <si>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</si>
  <si>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</si>
  <si>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</si>
  <si>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</si>
  <si>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</si>
  <si>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</si>
  <si>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</si>
  <si>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</si>
  <si>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</si>
  <si>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</si>
  <si>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</si>
  <si>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</si>
  <si>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</si>
  <si>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</si>
  <si>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</si>
  <si>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</si>
  <si>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</si>
  <si>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</si>
  <si>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</si>
  <si>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</si>
  <si>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</si>
  <si>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</si>
  <si>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</si>
  <si>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</si>
  <si>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</si>
  <si>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</si>
  <si>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</si>
  <si>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</si>
  <si>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</si>
  <si>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</si>
  <si>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</si>
  <si>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</si>
  <si>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</si>
  <si>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</si>
  <si>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</si>
  <si>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</si>
  <si>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</si>
  <si>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</si>
  <si>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</si>
  <si>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</si>
  <si>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</si>
  <si>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</si>
  <si>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</si>
  <si>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</si>
  <si>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</si>
  <si>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</si>
  <si>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</si>
  <si>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</si>
  <si>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</si>
  <si>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</si>
  <si>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</si>
  <si>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</si>
  <si>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</si>
  <si>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</si>
  <si>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</si>
  <si>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</si>
  <si>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</si>
  <si>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</si>
  <si>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</si>
  <si>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</si>
  <si>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</si>
  <si>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</si>
  <si>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</si>
  <si>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</si>
  <si>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</si>
  <si>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</si>
  <si>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</si>
  <si>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</si>
  <si>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</si>
  <si>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</si>
  <si>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</si>
  <si>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</si>
  <si>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</si>
  <si>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</si>
  <si>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</si>
  <si>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</si>
  <si>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</si>
  <si>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</si>
  <si>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</si>
  <si>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</si>
  <si>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</si>
  <si>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</si>
  <si>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</si>
  <si>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</si>
  <si>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</si>
  <si>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</si>
  <si>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</si>
  <si>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</si>
  <si>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</si>
  <si>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</si>
  <si>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</si>
  <si>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</si>
  <si>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</si>
  <si>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</si>
  <si>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</si>
  <si>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</si>
  <si>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</si>
  <si>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</si>
  <si>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</si>
  <si>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</si>
  <si>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</si>
  <si>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</si>
  <si>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</si>
  <si>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</si>
  <si>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</si>
  <si>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</si>
  <si>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</si>
  <si>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</si>
  <si>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</si>
  <si>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</si>
  <si>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</si>
  <si>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</si>
  <si>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</si>
  <si>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</si>
  <si>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</si>
  <si>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</si>
  <si>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</si>
  <si>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</si>
  <si>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</si>
  <si>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</si>
  <si>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</si>
  <si>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</si>
  <si>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</si>
  <si>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</si>
  <si>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</si>
  <si>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</si>
  <si>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</si>
  <si>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</si>
  <si>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</si>
  <si>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</si>
  <si>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</si>
  <si>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</si>
  <si>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</si>
  <si>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</si>
  <si>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</si>
  <si>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</si>
  <si>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</si>
  <si>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</si>
  <si>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</si>
  <si>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</si>
  <si>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</si>
  <si>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</si>
  <si>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</si>
  <si>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</si>
  <si>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</si>
  <si>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</si>
  <si>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</si>
  <si>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</si>
  <si>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</si>
  <si>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</si>
  <si>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</si>
  <si>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</si>
  <si>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</si>
  <si>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</si>
  <si>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</si>
  <si>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</si>
  <si>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</si>
  <si>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</si>
  <si>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</si>
  <si>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</si>
  <si>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</si>
  <si>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</si>
  <si>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</si>
  <si>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</si>
  <si>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</si>
  <si>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</si>
  <si>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</si>
  <si>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</si>
  <si>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</si>
  <si>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</si>
  <si>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</si>
  <si>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</si>
  <si>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</si>
  <si>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</si>
  <si>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</si>
  <si>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</si>
  <si>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</si>
  <si>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</si>
  <si>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</si>
  <si>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</si>
  <si>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</si>
  <si>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</si>
  <si>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</si>
  <si>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</si>
  <si>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</si>
  <si>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</si>
  <si>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</si>
  <si>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</si>
  <si>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</si>
  <si>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</si>
  <si>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</si>
  <si>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</si>
  <si>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</si>
  <si>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</si>
  <si>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</si>
  <si>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</si>
  <si>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</si>
  <si>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</si>
  <si>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</si>
  <si>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</si>
  <si>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</si>
  <si>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</si>
  <si>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</si>
  <si>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</si>
  <si>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</si>
  <si>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</si>
  <si>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</si>
  <si>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</si>
  <si>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</si>
  <si>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</si>
  <si>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</si>
  <si>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</si>
  <si>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</si>
  <si>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</si>
  <si>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</si>
  <si>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</si>
  <si>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</si>
  <si>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</si>
  <si>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</si>
  <si>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</si>
  <si>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</si>
  <si>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</si>
  <si>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</si>
  <si>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</si>
  <si>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</si>
  <si>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</si>
  <si>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</si>
  <si>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</si>
  <si>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</si>
  <si>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</si>
  <si>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</si>
  <si>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</si>
  <si>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</si>
  <si>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</si>
  <si>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</si>
  <si>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</si>
  <si>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</si>
  <si>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</si>
  <si>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</si>
  <si>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</si>
  <si>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</si>
  <si>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</si>
  <si>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</si>
  <si>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</si>
  <si>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</si>
  <si>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</si>
  <si>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</si>
  <si>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</si>
  <si>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</si>
  <si>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</si>
  <si>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</si>
  <si>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</si>
  <si>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</si>
  <si>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</si>
  <si>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</si>
  <si>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</si>
  <si>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</si>
  <si>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</si>
  <si>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</si>
  <si>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</si>
  <si>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</si>
  <si>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</si>
  <si>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</si>
  <si>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</si>
  <si>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</si>
  <si>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</si>
  <si>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</si>
  <si>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</si>
  <si>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</si>
  <si>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</si>
  <si>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</si>
  <si>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</si>
  <si>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</si>
  <si>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</si>
  <si>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</si>
  <si>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</si>
  <si>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</si>
  <si>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</si>
  <si>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</si>
  <si>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</si>
  <si>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</si>
  <si>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</si>
  <si>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</si>
  <si>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</si>
  <si>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</si>
  <si>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</si>
  <si>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</si>
  <si>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</si>
  <si>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</si>
  <si>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</si>
  <si>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</si>
  <si>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</si>
  <si>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</si>
  <si>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</si>
  <si>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</si>
  <si>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</si>
  <si>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</si>
  <si>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</si>
  <si>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</si>
  <si>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</si>
  <si>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</si>
  <si>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</si>
  <si>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</si>
  <si>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</si>
  <si>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</si>
  <si>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</si>
  <si>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</si>
  <si>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</si>
  <si>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</si>
  <si>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</si>
  <si>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</si>
  <si>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</si>
  <si>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</si>
  <si>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</si>
  <si>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</si>
  <si>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</si>
  <si>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</si>
  <si>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</si>
  <si>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</si>
  <si>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</si>
  <si>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</si>
  <si>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</si>
  <si>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</si>
  <si>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</si>
  <si>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</si>
  <si>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</si>
  <si>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</si>
  <si>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</si>
  <si>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</si>
  <si>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</si>
  <si>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</si>
  <si>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</si>
  <si>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</si>
  <si>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</si>
  <si>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</si>
  <si>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</si>
  <si>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</si>
  <si>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</si>
  <si>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</si>
  <si>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</si>
  <si>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</si>
  <si>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</si>
  <si>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</si>
  <si>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</si>
  <si>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</si>
  <si>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</si>
  <si>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</si>
  <si>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</si>
  <si>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</si>
  <si>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</si>
  <si>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</si>
  <si>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</si>
  <si>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</si>
  <si>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</si>
  <si>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</si>
  <si>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</si>
  <si>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</si>
  <si>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</si>
  <si>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</si>
  <si>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</si>
  <si>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</si>
  <si>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</si>
  <si>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</si>
  <si>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</si>
  <si>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</si>
  <si>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</si>
  <si>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</si>
  <si>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</si>
  <si>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</si>
  <si>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</si>
  <si>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</si>
  <si>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</si>
  <si>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</si>
  <si>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</si>
  <si>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</si>
  <si>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</si>
  <si>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</si>
  <si>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</si>
  <si>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</si>
  <si>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</si>
  <si>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</si>
  <si>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</si>
  <si>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</si>
  <si>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</si>
  <si>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</si>
  <si>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</si>
  <si>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</si>
  <si>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</si>
  <si>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</si>
  <si>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</si>
  <si>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</si>
  <si>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</si>
  <si>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</si>
  <si>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</si>
  <si>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</si>
  <si>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</si>
  <si>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</si>
  <si>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</si>
  <si>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</si>
  <si>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</si>
  <si>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</si>
  <si>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</si>
  <si>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</si>
  <si>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</si>
  <si>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</si>
  <si>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</si>
  <si>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</si>
  <si>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</si>
  <si>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</si>
  <si>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</si>
  <si>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</si>
  <si>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</si>
  <si>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</si>
  <si>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</si>
  <si>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</si>
  <si>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</si>
  <si>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</si>
  <si>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</si>
  <si>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</si>
  <si>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</si>
  <si>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</si>
  <si>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</si>
  <si>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</si>
  <si>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</si>
  <si>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</si>
  <si>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</si>
  <si>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</si>
  <si>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</si>
  <si>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</si>
  <si>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</si>
  <si>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</si>
  <si>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</si>
  <si>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</si>
  <si>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</si>
  <si>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</si>
  <si>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</si>
  <si>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</si>
  <si>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</si>
  <si>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</si>
  <si>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</si>
  <si>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</si>
  <si>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</si>
  <si>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</si>
  <si>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</si>
  <si>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</si>
  <si>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</si>
  <si>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</si>
  <si>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</si>
  <si>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</si>
  <si>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</si>
  <si>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</si>
  <si>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</si>
  <si>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</si>
  <si>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</si>
  <si>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</si>
  <si>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</si>
  <si>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</si>
  <si>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</si>
  <si>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</si>
  <si>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</si>
  <si>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</si>
  <si>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</si>
  <si>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</si>
  <si>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</si>
  <si>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</si>
  <si>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</si>
  <si>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</si>
  <si>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</si>
  <si>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</si>
  <si>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</si>
  <si>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</si>
  <si>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</si>
  <si>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</si>
  <si>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</si>
  <si>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</si>
  <si>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</si>
  <si>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</si>
  <si>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</si>
  <si>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</si>
  <si>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</si>
  <si>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</si>
  <si>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</si>
  <si>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</si>
  <si>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</si>
  <si>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</si>
  <si>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</si>
  <si>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</si>
  <si>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</si>
  <si>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</si>
  <si>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</si>
  <si>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</si>
  <si>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</si>
  <si>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</si>
  <si>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</si>
  <si>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</si>
  <si>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</si>
  <si>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</si>
  <si>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</si>
  <si>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</si>
  <si>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</si>
  <si>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</si>
  <si>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</si>
  <si>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</si>
  <si>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</si>
  <si>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</si>
  <si>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</si>
  <si>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</si>
  <si>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</si>
  <si>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</si>
  <si>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</si>
  <si>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</si>
  <si>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</si>
  <si>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</si>
  <si>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</si>
  <si>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</si>
  <si>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</si>
  <si>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</si>
  <si>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</si>
  <si>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</si>
  <si>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</si>
  <si>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</si>
  <si>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</si>
  <si>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</si>
  <si>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</si>
  <si>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</si>
  <si>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</si>
  <si>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</si>
  <si>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</si>
  <si>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</si>
  <si>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</si>
  <si>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</si>
  <si>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</si>
  <si>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</si>
  <si>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</si>
  <si>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</si>
  <si>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</si>
  <si>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</si>
  <si>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</si>
  <si>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</si>
  <si>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</si>
  <si>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</si>
  <si>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</si>
  <si>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</si>
  <si>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</si>
  <si>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</si>
  <si>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</si>
  <si>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</si>
  <si>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</si>
  <si>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</si>
  <si>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</si>
  <si>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</si>
  <si>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</si>
  <si>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</si>
  <si>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</si>
  <si>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</si>
  <si>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</si>
  <si>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</si>
  <si>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</si>
  <si>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</si>
  <si>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</si>
  <si>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</si>
  <si>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</si>
  <si>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</si>
  <si>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</si>
  <si>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</si>
  <si>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</si>
  <si>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</si>
  <si>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</si>
  <si>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</si>
  <si>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</si>
  <si>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</si>
  <si>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</si>
  <si>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</si>
  <si>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</si>
  <si>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</si>
  <si>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</si>
  <si>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</si>
  <si>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</si>
  <si>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</si>
  <si>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</si>
  <si>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</si>
  <si>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</si>
  <si>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</si>
  <si>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</si>
  <si>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</si>
  <si>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</si>
  <si>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</si>
  <si>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</si>
  <si>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</si>
  <si>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</si>
  <si>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</si>
  <si>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</si>
  <si>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</si>
  <si>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</si>
  <si>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</si>
  <si>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</si>
  <si>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</si>
  <si>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</si>
  <si>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</si>
  <si>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</si>
  <si>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</si>
  <si>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</si>
  <si>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</si>
  <si>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</si>
  <si>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</si>
  <si>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</si>
  <si>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</si>
  <si>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</si>
  <si>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</si>
  <si>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</si>
  <si>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</si>
  <si>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</si>
  <si>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</si>
  <si>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</si>
  <si>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</si>
  <si>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</si>
  <si>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</si>
  <si>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</si>
  <si>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</si>
  <si>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</si>
  <si>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</si>
  <si>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</si>
  <si>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</si>
  <si>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</si>
  <si>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</si>
  <si>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</si>
  <si>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</si>
  <si>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</si>
  <si>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</si>
  <si>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</si>
  <si>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</si>
  <si>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</si>
  <si>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</si>
  <si>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</si>
  <si>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</si>
  <si>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</si>
  <si>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</si>
  <si>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</si>
  <si>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</si>
  <si>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</si>
  <si>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</si>
  <si>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</si>
  <si>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</si>
  <si>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</si>
  <si>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</si>
  <si>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</si>
  <si>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</si>
  <si>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</si>
  <si>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</si>
  <si>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</si>
  <si>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</si>
  <si>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</si>
  <si>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</si>
  <si>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</si>
  <si>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</si>
  <si>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</si>
  <si>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</si>
  <si>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</si>
  <si>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</si>
  <si>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</si>
  <si>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</si>
  <si>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</si>
  <si>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</si>
  <si>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</si>
  <si>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</si>
  <si>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</si>
  <si>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</si>
  <si>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</si>
  <si>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</si>
  <si>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</si>
  <si>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</si>
  <si>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</si>
  <si>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</si>
  <si>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</si>
  <si>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</si>
  <si>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</si>
  <si>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</si>
  <si>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</si>
  <si>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</si>
  <si>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</si>
  <si>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</si>
  <si>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</si>
  <si>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</si>
  <si>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</si>
  <si>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</si>
  <si>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</si>
  <si>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</si>
  <si>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</si>
  <si>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</si>
  <si>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</si>
  <si>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</si>
  <si>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</si>
  <si>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</si>
  <si>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</si>
  <si>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</si>
  <si>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</si>
  <si>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</si>
  <si>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</si>
  <si>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</si>
  <si>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</si>
  <si>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</si>
  <si>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</si>
  <si>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</si>
  <si>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</si>
  <si>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</si>
  <si>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</si>
  <si>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</si>
  <si>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</si>
  <si>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</si>
  <si>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</si>
  <si>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</si>
  <si>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</si>
  <si>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</si>
  <si>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</si>
  <si>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</si>
  <si>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</si>
  <si>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</si>
  <si>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</si>
  <si>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</si>
  <si>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</si>
  <si>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</si>
  <si>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</si>
  <si>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</si>
  <si>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</si>
  <si>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</si>
  <si>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</si>
  <si>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</si>
  <si>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</si>
  <si>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</si>
  <si>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</si>
  <si>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</si>
  <si>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</si>
  <si>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</si>
  <si>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</si>
  <si>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</si>
  <si>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</si>
  <si>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</si>
  <si>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</si>
  <si>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</si>
  <si>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</si>
  <si>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</si>
  <si>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</si>
  <si>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</si>
  <si>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</si>
  <si>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</si>
  <si>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</si>
  <si>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</si>
  <si>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</si>
  <si>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</si>
  <si>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</si>
  <si>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</si>
  <si>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</si>
  <si>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</si>
  <si>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</si>
  <si>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</si>
  <si>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</si>
  <si>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</si>
  <si>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</si>
  <si>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</si>
  <si>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</si>
  <si>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</si>
  <si>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</si>
  <si>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</si>
  <si>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</si>
  <si>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</si>
  <si>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</si>
  <si>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</si>
  <si>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</si>
  <si>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</si>
  <si>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</si>
  <si>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</si>
  <si>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</si>
  <si>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</si>
  <si>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</si>
  <si>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</si>
  <si>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</si>
  <si>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</si>
  <si>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</si>
  <si>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</si>
  <si>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</si>
  <si>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</si>
  <si>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</si>
  <si>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</si>
  <si>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</si>
  <si>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</si>
  <si>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</si>
  <si>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</si>
  <si>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</si>
  <si>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</si>
  <si>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</si>
  <si>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</si>
  <si>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</si>
  <si>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</si>
  <si>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</si>
  <si>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</si>
  <si>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</si>
  <si>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</si>
  <si>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</si>
  <si>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</si>
  <si>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</si>
  <si>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</si>
  <si>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</si>
  <si>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</si>
  <si>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</si>
  <si>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</si>
  <si>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</si>
  <si>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</si>
  <si>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</si>
  <si>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</si>
  <si>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</si>
  <si>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</si>
  <si>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</si>
  <si>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</si>
  <si>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</si>
  <si>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</si>
  <si>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</si>
  <si>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</si>
  <si>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</si>
  <si>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</si>
  <si>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</si>
  <si>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</si>
  <si>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</si>
  <si>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</si>
  <si>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</si>
  <si>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</si>
  <si>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</si>
  <si>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</si>
  <si>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</si>
  <si>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</si>
  <si>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</si>
  <si>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</si>
  <si>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</si>
  <si>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</si>
  <si>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</si>
  <si>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</si>
  <si>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</si>
  <si>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</si>
  <si>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</si>
  <si>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</si>
  <si>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</si>
  <si>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</si>
  <si>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</si>
  <si>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</si>
  <si>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</si>
  <si>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</si>
  <si>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</si>
  <si>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</si>
  <si>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</si>
  <si>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</si>
  <si>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</si>
  <si>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</si>
  <si>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</si>
  <si>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</si>
  <si>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</si>
  <si>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</si>
  <si>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</si>
  <si>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</si>
  <si>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</si>
  <si>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</si>
  <si>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</si>
  <si>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</si>
  <si>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</si>
  <si>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</si>
  <si>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</si>
  <si>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</si>
  <si>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</si>
  <si>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</si>
  <si>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</si>
  <si>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</si>
  <si>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</si>
  <si>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</si>
  <si>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</si>
  <si>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</si>
  <si>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</si>
  <si>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</si>
  <si>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</si>
  <si>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</si>
  <si>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</si>
  <si>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</si>
  <si>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</si>
  <si>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</si>
  <si>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</si>
  <si>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</si>
  <si>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</si>
  <si>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</si>
  <si>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</si>
  <si>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</si>
  <si>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</si>
  <si>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</si>
  <si>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</si>
  <si>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</si>
  <si>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</si>
  <si>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</si>
  <si>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</si>
  <si>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</si>
  <si>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</si>
  <si>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</si>
  <si>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</si>
  <si>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</si>
  <si>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</si>
  <si>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</si>
  <si>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</si>
  <si>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</si>
  <si>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</si>
  <si>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</si>
  <si>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</si>
  <si>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</si>
  <si>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</si>
  <si>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</si>
  <si>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</si>
  <si>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</si>
  <si>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</si>
  <si>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</si>
  <si>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</si>
  <si>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</si>
  <si>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</si>
  <si>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</si>
  <si>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</si>
  <si>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</si>
  <si>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</si>
  <si>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</si>
  <si>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</si>
  <si>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</si>
  <si>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</si>
  <si>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</si>
  <si>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</si>
  <si>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</si>
  <si>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</si>
  <si>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</si>
  <si>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</si>
  <si>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</si>
  <si>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</si>
  <si>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</si>
  <si>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</si>
  <si>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</si>
  <si>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</si>
  <si>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</si>
  <si>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</si>
  <si>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</si>
  <si>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</si>
  <si>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</si>
  <si>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</si>
  <si>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</si>
  <si>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</si>
  <si>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</si>
  <si>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</si>
  <si>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</si>
  <si>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</si>
  <si>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</si>
  <si>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</si>
  <si>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</si>
  <si>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</si>
  <si>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</si>
  <si>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</si>
  <si>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</si>
  <si>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</si>
  <si>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</si>
  <si>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</si>
  <si>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</si>
  <si>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</si>
  <si>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</si>
  <si>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</si>
  <si>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</si>
  <si>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</si>
  <si>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</si>
  <si>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</si>
  <si>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</si>
  <si>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</si>
  <si>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</si>
  <si>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</si>
  <si>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</si>
  <si>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</si>
  <si>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</si>
  <si>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</si>
  <si>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</si>
  <si>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</si>
  <si>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</si>
  <si>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</si>
  <si>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</si>
  <si>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</si>
  <si>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</si>
  <si>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</si>
  <si>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</si>
  <si>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</si>
  <si>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</si>
  <si>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</si>
  <si>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</si>
  <si>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</si>
  <si>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</si>
  <si>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</si>
  <si>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</si>
  <si>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</si>
  <si>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</si>
  <si>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</si>
  <si>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</si>
  <si>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</si>
  <si>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</si>
  <si>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</si>
  <si>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</si>
  <si>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</si>
  <si>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</si>
  <si>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</si>
  <si>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</si>
  <si>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</si>
  <si>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</si>
  <si>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</si>
  <si>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</si>
  <si>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</si>
  <si>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</si>
  <si>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</si>
  <si>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</si>
  <si>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</si>
  <si>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</si>
  <si>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</si>
  <si>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</si>
  <si>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</si>
  <si>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</si>
  <si>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</si>
  <si>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</si>
  <si>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</si>
  <si>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</si>
  <si>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</si>
  <si>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</si>
  <si>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</si>
  <si>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</si>
  <si>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</si>
  <si>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</si>
  <si>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</si>
  <si>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</si>
  <si>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</si>
  <si>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</si>
  <si>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</si>
  <si>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</si>
  <si>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</si>
  <si>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</si>
  <si>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</si>
  <si>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</si>
  <si>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</si>
  <si>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</si>
  <si>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</si>
  <si>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</si>
  <si>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</si>
  <si>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</si>
  <si>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</si>
  <si>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</si>
  <si>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</si>
  <si>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</si>
  <si>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</si>
  <si>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</si>
  <si>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</si>
  <si>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</si>
  <si>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</si>
  <si>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</si>
  <si>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</si>
  <si>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</si>
  <si>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</si>
  <si>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</si>
  <si>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</si>
  <si>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</si>
  <si>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</si>
  <si>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</si>
  <si>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</si>
  <si>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</si>
  <si>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</si>
  <si>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</si>
  <si>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</si>
  <si>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</si>
  <si>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</si>
  <si>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</si>
  <si>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</si>
  <si>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</si>
  <si>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</si>
  <si>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</si>
  <si>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</si>
  <si>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</si>
  <si>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</si>
  <si>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</si>
  <si>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</si>
  <si>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</si>
  <si>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</si>
  <si>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</si>
  <si>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</si>
  <si>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</si>
  <si>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</si>
  <si>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</si>
  <si>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</si>
  <si>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</si>
  <si>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</si>
  <si>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</si>
  <si>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</si>
  <si>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</si>
  <si>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</si>
  <si>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</si>
  <si>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</si>
  <si>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</si>
  <si>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</si>
  <si>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</si>
  <si>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</si>
  <si>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</si>
  <si>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</si>
  <si>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</si>
  <si>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</si>
  <si>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</si>
  <si>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</si>
  <si>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</si>
  <si>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</si>
  <si>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</si>
  <si>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</si>
  <si>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</si>
  <si>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</si>
  <si>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</si>
  <si>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</si>
  <si>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</si>
  <si>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</si>
  <si>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</si>
  <si>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</si>
  <si>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</si>
  <si>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</si>
  <si>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</si>
  <si>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</si>
  <si>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</si>
  <si>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</si>
  <si>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</si>
  <si>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</si>
  <si>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</si>
  <si>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</si>
  <si>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</si>
  <si>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</si>
  <si>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</si>
  <si>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</si>
  <si>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</si>
  <si>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</si>
  <si>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</si>
  <si>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</si>
  <si>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</si>
  <si>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</si>
  <si>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</si>
  <si>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</si>
  <si>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</si>
  <si>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</si>
  <si>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</si>
  <si>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</si>
  <si>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</si>
  <si>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</si>
  <si>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</si>
  <si>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</si>
  <si>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</si>
  <si>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</si>
  <si>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</si>
  <si>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</si>
  <si>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</si>
  <si>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</si>
  <si>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</si>
  <si>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</si>
  <si>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</si>
  <si>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</si>
  <si>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</si>
  <si>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</si>
  <si>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</si>
  <si>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</si>
  <si>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</si>
  <si>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</si>
  <si>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</si>
  <si>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</si>
  <si>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</si>
  <si>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</si>
  <si>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</si>
  <si>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</si>
  <si>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</si>
  <si>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</si>
  <si>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</si>
  <si>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</si>
  <si>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</si>
  <si>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</si>
  <si>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</si>
  <si>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</si>
  <si>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</si>
  <si>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</si>
  <si>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</si>
  <si>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</si>
  <si>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</si>
  <si>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</si>
  <si>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</si>
  <si>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</si>
  <si>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</si>
  <si>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</si>
  <si>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</si>
  <si>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</si>
  <si>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</si>
  <si>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</si>
  <si>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</si>
  <si>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</si>
  <si>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</si>
  <si>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</si>
  <si>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</si>
  <si>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</si>
  <si>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</si>
  <si>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</si>
  <si>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</si>
  <si>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</si>
  <si>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</si>
  <si>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</si>
  <si>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</si>
  <si>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</si>
  <si>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</si>
  <si>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</si>
  <si>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</si>
  <si>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</si>
  <si>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</si>
  <si>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</si>
  <si>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</si>
  <si>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</si>
  <si>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</si>
  <si>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</si>
  <si>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</si>
  <si>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</si>
  <si>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</si>
  <si>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</si>
  <si>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</si>
  <si>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</si>
  <si>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</si>
  <si>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</si>
  <si>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</si>
  <si>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</si>
  <si>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</si>
  <si>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</si>
  <si>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</si>
  <si>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</si>
  <si>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</si>
  <si>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</si>
  <si>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</si>
  <si>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</si>
  <si>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</si>
  <si>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</si>
  <si>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</si>
  <si>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</si>
  <si>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</si>
  <si>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</si>
  <si>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</si>
  <si>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</si>
  <si>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</si>
  <si>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</si>
  <si>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</si>
  <si>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</si>
  <si>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</si>
  <si>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</si>
  <si>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</si>
  <si>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</si>
  <si>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</si>
  <si>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</si>
  <si>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</si>
  <si>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</si>
  <si>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</si>
  <si>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</si>
  <si>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</si>
  <si>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</si>
  <si>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</si>
  <si>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</si>
  <si>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</si>
  <si>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</si>
  <si>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</si>
  <si>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</si>
  <si>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</si>
  <si>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</si>
  <si>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</si>
  <si>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</si>
  <si>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</si>
  <si>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</si>
  <si>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</si>
  <si>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</si>
  <si>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</si>
  <si>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</si>
  <si>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</si>
  <si>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</si>
  <si>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</si>
  <si>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</si>
  <si>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</si>
  <si>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</si>
  <si>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</si>
  <si>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</si>
  <si>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</si>
  <si>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</si>
  <si>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</si>
  <si>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</si>
  <si>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</si>
  <si>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</si>
  <si>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</si>
  <si>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</si>
  <si>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</si>
  <si>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</si>
  <si>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</si>
  <si>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</si>
  <si>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</si>
  <si>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</si>
  <si>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</si>
  <si>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</si>
  <si>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</si>
  <si>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</si>
  <si>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</si>
  <si>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</si>
  <si>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</si>
  <si>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</si>
  <si>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</si>
  <si>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</si>
  <si>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</si>
  <si>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</si>
  <si>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</si>
  <si>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</si>
  <si>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</si>
  <si>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</si>
  <si>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</si>
  <si>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</si>
  <si>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</si>
  <si>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</si>
  <si>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</si>
  <si>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</si>
  <si>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</si>
  <si>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</si>
  <si>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</si>
  <si>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</si>
  <si>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</si>
  <si>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</si>
  <si>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</si>
  <si>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</si>
  <si>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</si>
  <si>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</si>
  <si>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</si>
  <si>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</si>
  <si>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</si>
  <si>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</si>
  <si>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</si>
  <si>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</si>
  <si>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</si>
  <si>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</si>
  <si>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</si>
  <si>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</si>
  <si>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</si>
  <si>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</si>
  <si>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</si>
  <si>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</si>
  <si>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</si>
  <si>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</si>
  <si>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</si>
  <si>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</si>
  <si>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</si>
  <si>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</si>
  <si>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</si>
  <si>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</si>
  <si>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</si>
  <si>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</si>
  <si>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</si>
  <si>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</si>
  <si>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</si>
  <si>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</si>
  <si>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</si>
  <si>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</si>
  <si>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</si>
  <si>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</si>
  <si>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</si>
  <si>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</si>
  <si>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</si>
  <si>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</si>
  <si>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</si>
  <si>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</si>
  <si>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</si>
  <si>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</si>
  <si>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</si>
  <si>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</si>
  <si>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</si>
  <si>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</si>
  <si>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</si>
  <si>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</si>
  <si>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</si>
  <si>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</si>
  <si>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</si>
  <si>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</si>
  <si>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</si>
  <si>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</si>
  <si>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</si>
  <si>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</si>
  <si>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</si>
  <si>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</si>
  <si>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</si>
  <si>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</si>
  <si>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</si>
  <si>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</si>
  <si>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</si>
  <si>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</si>
  <si>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</si>
  <si>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</si>
  <si>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</si>
  <si>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</si>
  <si>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</si>
  <si>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</si>
  <si>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</si>
  <si>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</si>
  <si>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</si>
  <si>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</si>
  <si>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</si>
  <si>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</si>
  <si>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</si>
  <si>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</si>
  <si>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</si>
  <si>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</si>
  <si>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</si>
  <si>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</si>
  <si>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</si>
  <si>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</si>
  <si>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</si>
  <si>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</si>
  <si>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</si>
  <si>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</si>
  <si>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</si>
  <si>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</si>
  <si>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</si>
  <si>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</si>
  <si>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</si>
  <si>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</si>
  <si>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</si>
  <si>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</si>
  <si>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</si>
  <si>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</si>
  <si>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</si>
  <si>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</si>
  <si>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</si>
  <si>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</si>
  <si>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</si>
  <si>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</si>
  <si>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</si>
  <si>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</si>
  <si>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</si>
  <si>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</si>
  <si>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</si>
  <si>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</si>
  <si>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</si>
  <si>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</si>
  <si>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</si>
  <si>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</si>
  <si>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</si>
  <si>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</si>
  <si>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</si>
  <si>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</si>
  <si>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</si>
  <si>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</si>
  <si>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</si>
  <si>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</si>
  <si>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</si>
  <si>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</si>
  <si>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</si>
  <si>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</si>
  <si>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</si>
  <si>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</si>
  <si>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</si>
  <si>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</si>
  <si>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</si>
  <si>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</si>
  <si>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</si>
  <si>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</si>
  <si>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</si>
  <si>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</si>
  <si>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</si>
  <si>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</si>
  <si>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</si>
  <si>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</si>
  <si>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</si>
  <si>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</si>
  <si>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</si>
  <si>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</si>
  <si>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</si>
  <si>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</si>
  <si>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</si>
  <si>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</si>
  <si>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</si>
  <si>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</si>
  <si>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</si>
  <si>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</si>
  <si>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</si>
  <si>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</si>
  <si>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</si>
  <si>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</si>
  <si>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</si>
  <si>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</si>
  <si>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</si>
  <si>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</si>
  <si>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</si>
  <si>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</si>
  <si>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</si>
  <si>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</si>
  <si>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</si>
  <si>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</si>
  <si>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</si>
  <si>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</si>
  <si>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</si>
  <si>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</si>
  <si>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</si>
  <si>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</si>
  <si>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</si>
  <si>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</si>
  <si>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</si>
  <si>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</si>
  <si>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</si>
  <si>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</si>
  <si>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</si>
  <si>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</si>
  <si>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</si>
  <si>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</si>
  <si>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</si>
  <si>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</si>
  <si>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</si>
  <si>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</si>
  <si>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</si>
  <si>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</si>
  <si>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</si>
  <si>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</si>
  <si>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</si>
  <si>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</si>
  <si>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</si>
  <si>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</si>
  <si>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</si>
  <si>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</si>
  <si>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</si>
  <si>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</si>
  <si>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</si>
  <si>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</si>
  <si>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</si>
  <si>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</si>
  <si>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</si>
  <si>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</si>
  <si>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</si>
  <si>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</si>
  <si>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</si>
  <si>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</si>
  <si>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</si>
  <si>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</si>
  <si>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</si>
  <si>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</si>
  <si>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</si>
  <si>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</si>
  <si>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</si>
  <si>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</si>
  <si>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</si>
  <si>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</si>
  <si>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</si>
  <si>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</si>
  <si>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</si>
  <si>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</si>
  <si>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</si>
  <si>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</si>
  <si>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</si>
  <si>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</si>
  <si>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</si>
  <si>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</si>
  <si>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</si>
  <si>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</si>
  <si>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</si>
  <si>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</si>
  <si>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</si>
  <si>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</si>
  <si>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</si>
  <si>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</si>
  <si>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</si>
  <si>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</si>
  <si>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</si>
  <si>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</si>
  <si>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</si>
  <si>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</si>
  <si>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</si>
  <si>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</si>
  <si>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</si>
  <si>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</si>
  <si>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</si>
  <si>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</si>
  <si>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</si>
  <si>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</si>
  <si>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</si>
  <si>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</si>
  <si>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</si>
  <si>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</si>
  <si>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</si>
  <si>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</si>
  <si>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</si>
  <si>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</si>
  <si>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</si>
  <si>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</si>
  <si>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</si>
  <si>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</si>
  <si>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</si>
  <si>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</si>
  <si>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</si>
  <si>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</si>
  <si>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</si>
  <si>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</si>
  <si>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</si>
  <si>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</si>
  <si>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</si>
  <si>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</si>
  <si>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</si>
  <si>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</si>
  <si>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</si>
  <si>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</si>
  <si>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</si>
  <si>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</si>
  <si>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</si>
  <si>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</si>
  <si>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</si>
  <si>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</si>
  <si>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</si>
  <si>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</si>
  <si>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</si>
  <si>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</si>
  <si>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</si>
  <si>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</si>
  <si>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</si>
  <si>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</si>
  <si>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</si>
  <si>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</si>
  <si>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</si>
  <si>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</si>
  <si>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</si>
  <si>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</si>
  <si>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</si>
  <si>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</si>
  <si>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</si>
  <si>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</si>
  <si>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</si>
  <si>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</si>
  <si>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</si>
  <si>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</si>
  <si>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</si>
  <si>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</si>
  <si>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</si>
  <si>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</si>
  <si>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</si>
  <si>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</si>
  <si>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</si>
  <si>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</si>
  <si>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</si>
  <si>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</si>
  <si>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</si>
  <si>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</si>
  <si>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</si>
  <si>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</si>
  <si>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</si>
  <si>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</si>
  <si>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</si>
  <si>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</si>
  <si>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</si>
  <si>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</si>
  <si>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</si>
  <si>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</si>
  <si>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</si>
  <si>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</si>
  <si>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</si>
  <si>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</si>
  <si>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</si>
  <si>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</si>
  <si>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</si>
  <si>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</si>
  <si>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</si>
  <si>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</si>
  <si>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</si>
  <si>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</si>
  <si>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</si>
  <si>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</si>
  <si>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</si>
  <si>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</si>
  <si>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</si>
  <si>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</si>
  <si>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</si>
  <si>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</si>
  <si>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</si>
  <si>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</si>
  <si>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</si>
  <si>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</si>
  <si>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</si>
  <si>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</si>
  <si>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</si>
  <si>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</si>
  <si>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</si>
  <si>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</si>
  <si>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</si>
  <si>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</si>
  <si>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</si>
  <si>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</si>
  <si>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</si>
  <si>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</si>
  <si>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</si>
  <si>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</si>
  <si>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</si>
  <si>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</si>
  <si>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</si>
  <si>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</si>
  <si>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</si>
  <si>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</si>
  <si>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</si>
  <si>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</si>
  <si>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</si>
  <si>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</si>
  <si>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</si>
  <si>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</si>
  <si>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</si>
  <si>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</si>
  <si>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</si>
  <si>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</si>
  <si>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</si>
  <si>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</si>
  <si>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</si>
  <si>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</si>
  <si>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</si>
  <si>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</si>
  <si>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</si>
  <si>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</si>
  <si>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</si>
  <si>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</si>
  <si>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</si>
  <si>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</si>
  <si>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</si>
  <si>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</si>
  <si>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</si>
  <si>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</si>
  <si>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</si>
  <si>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</si>
  <si>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</si>
  <si>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</si>
  <si>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</si>
  <si>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</si>
  <si>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</si>
  <si>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</si>
  <si>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</si>
  <si>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</si>
  <si>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</si>
  <si>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</si>
  <si>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</si>
  <si>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</si>
  <si>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</si>
  <si>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</si>
  <si>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</si>
  <si>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</si>
  <si>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</si>
  <si>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</si>
  <si>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</si>
  <si>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</si>
  <si>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</si>
  <si>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</si>
  <si>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</si>
  <si>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</si>
  <si>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</si>
  <si>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</si>
  <si>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</si>
  <si>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</si>
  <si>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</si>
  <si>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</si>
  <si>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</si>
  <si>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</si>
  <si>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</si>
  <si>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</si>
  <si>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</si>
  <si>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</si>
  <si>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</si>
  <si>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</si>
  <si>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</si>
  <si>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</si>
  <si>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</si>
  <si>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</si>
  <si>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</si>
  <si>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</si>
  <si>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</si>
  <si>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</si>
  <si>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</si>
  <si>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</si>
  <si>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</si>
  <si>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</si>
  <si>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</si>
  <si>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</si>
  <si>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</si>
  <si>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</si>
  <si>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</si>
  <si>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</si>
  <si>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</si>
  <si>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</si>
  <si>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</si>
  <si>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</si>
  <si>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</si>
  <si>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</si>
  <si>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</si>
  <si>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</si>
  <si>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</si>
  <si>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</si>
  <si>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</si>
  <si>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</si>
  <si>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</si>
  <si>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</si>
  <si>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</si>
  <si>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</si>
  <si>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</si>
  <si>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</si>
  <si>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</si>
  <si>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</si>
  <si>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</si>
  <si>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</si>
  <si>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</si>
  <si>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</si>
  <si>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</si>
  <si>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</si>
  <si>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</si>
  <si>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</si>
  <si>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</si>
  <si>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</si>
  <si>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</si>
  <si>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</si>
  <si>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</si>
  <si>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</si>
  <si>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</si>
  <si>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</si>
  <si>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</si>
  <si>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</si>
  <si>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</si>
  <si>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</si>
  <si>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</si>
  <si>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</si>
  <si>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</si>
  <si>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</si>
  <si>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</si>
  <si>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</si>
  <si>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</si>
  <si>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</si>
  <si>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</si>
  <si>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</si>
  <si>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</si>
  <si>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</si>
  <si>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</si>
  <si>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</si>
  <si>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</si>
  <si>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</si>
  <si>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</si>
  <si>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</si>
  <si>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</si>
  <si>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</si>
  <si>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</si>
  <si>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</si>
  <si>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</si>
  <si>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</si>
  <si>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</si>
  <si>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</si>
  <si>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</si>
  <si>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</si>
  <si>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</si>
  <si>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</si>
  <si>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</si>
  <si>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</si>
  <si>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</si>
  <si>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</si>
  <si>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</si>
  <si>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</si>
  <si>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</si>
  <si>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</si>
  <si>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</si>
  <si>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</si>
  <si>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</si>
  <si>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</si>
  <si>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</si>
  <si>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</si>
  <si>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</si>
  <si>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</si>
  <si>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</si>
  <si>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</si>
  <si>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</si>
  <si>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</si>
  <si>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</si>
  <si>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</si>
  <si>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</si>
  <si>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</si>
  <si>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</si>
  <si>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</si>
  <si>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</si>
  <si>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</si>
  <si>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</si>
  <si>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</si>
  <si>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</si>
  <si>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</si>
  <si>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</si>
  <si>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</si>
  <si>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</si>
  <si>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</si>
  <si>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</si>
  <si>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</si>
  <si>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</si>
  <si>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</si>
  <si>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</si>
  <si>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</si>
  <si>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</si>
  <si>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</si>
  <si>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</si>
  <si>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</si>
  <si>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</si>
  <si>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</si>
  <si>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</si>
  <si>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</si>
  <si>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</si>
  <si>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</si>
  <si>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</si>
  <si>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</si>
  <si>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</si>
  <si>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</si>
  <si>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</si>
  <si>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</si>
  <si>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</si>
  <si>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</si>
  <si>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</si>
  <si>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</si>
  <si>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</si>
  <si>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</si>
  <si>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</si>
  <si>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</si>
  <si>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</si>
  <si>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</si>
  <si>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</si>
  <si>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</si>
  <si>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</si>
  <si>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</si>
  <si>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</si>
  <si>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</si>
  <si>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</si>
  <si>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</si>
  <si>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</si>
  <si>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</si>
  <si>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</si>
  <si>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</si>
  <si>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</si>
  <si>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</si>
  <si>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</si>
  <si>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</si>
  <si>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</si>
  <si>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</si>
  <si>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</si>
  <si>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</si>
  <si>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</si>
  <si>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</si>
  <si>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</si>
  <si>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</si>
  <si>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</si>
  <si>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</si>
  <si>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</si>
  <si>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</si>
  <si>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</si>
  <si>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</si>
  <si>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</si>
  <si>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</si>
  <si>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</si>
  <si>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</si>
  <si>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</si>
  <si>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</si>
  <si>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</si>
  <si>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</si>
  <si>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</si>
  <si>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</si>
  <si>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</si>
  <si>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</si>
  <si>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</si>
  <si>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</si>
  <si>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</si>
  <si>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</si>
  <si>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</si>
  <si>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</si>
  <si>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</si>
  <si>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</si>
  <si>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</si>
  <si>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</si>
  <si>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</si>
  <si>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</si>
  <si>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</si>
  <si>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</si>
  <si>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</si>
  <si>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</si>
  <si>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</si>
  <si>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</si>
  <si>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</si>
  <si>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</si>
  <si>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</si>
  <si>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</si>
  <si>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</si>
  <si>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</si>
  <si>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</si>
  <si>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</si>
  <si>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</si>
  <si>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</si>
  <si>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</si>
  <si>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</si>
  <si>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</si>
  <si>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</si>
  <si>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</si>
  <si>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</si>
  <si>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</si>
  <si>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</si>
  <si>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</si>
  <si>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</si>
  <si>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</si>
  <si>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</si>
  <si>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</si>
  <si>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</si>
  <si>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</si>
  <si>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</si>
  <si>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</si>
  <si>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</si>
  <si>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</si>
  <si>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</si>
  <si>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</si>
  <si>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</si>
  <si>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</si>
  <si>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</si>
  <si>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</si>
  <si>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</si>
  <si>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</si>
  <si>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</si>
  <si>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</si>
  <si>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</si>
  <si>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</si>
  <si>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</si>
  <si>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</si>
  <si>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</si>
  <si>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</si>
  <si>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</si>
  <si>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</si>
  <si>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</si>
  <si>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</si>
  <si>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</si>
  <si>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</si>
  <si>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</si>
  <si>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</si>
  <si>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</si>
  <si>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</si>
  <si>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</si>
  <si>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</si>
  <si>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</si>
  <si>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</si>
  <si>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</si>
  <si>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</si>
  <si>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</si>
  <si>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</si>
  <si>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</si>
  <si>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</si>
  <si>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</si>
  <si>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</si>
  <si>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</si>
  <si>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</si>
  <si>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</si>
  <si>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</si>
  <si>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</si>
  <si>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</si>
  <si>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</si>
  <si>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</si>
  <si>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</si>
  <si>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</si>
  <si>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</si>
  <si>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</si>
  <si>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</si>
  <si>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</si>
  <si>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</si>
  <si>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</si>
  <si>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</si>
  <si>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</si>
  <si>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</si>
  <si>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</si>
  <si>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</si>
  <si>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</si>
  <si>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</si>
  <si>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</si>
  <si>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</si>
  <si>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</si>
  <si>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</si>
  <si>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</si>
  <si>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</si>
  <si>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</si>
  <si>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</si>
  <si>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</si>
  <si>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</si>
  <si>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</si>
  <si>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</si>
  <si>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</si>
  <si>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</si>
  <si>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</si>
  <si>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</si>
  <si>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</si>
  <si>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</si>
  <si>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</si>
  <si>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</si>
  <si>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</si>
  <si>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</si>
  <si>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</si>
  <si>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</si>
  <si>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</si>
  <si>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</si>
  <si>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</si>
  <si>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</si>
  <si>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</si>
  <si>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</si>
  <si>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</si>
  <si>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</si>
  <si>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</si>
  <si>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</si>
  <si>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</si>
  <si>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</si>
  <si>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</si>
  <si>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</si>
  <si>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</si>
  <si>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</si>
  <si>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</si>
  <si>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</si>
  <si>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</si>
  <si>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</si>
  <si>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</si>
  <si>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</si>
  <si>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</si>
  <si>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</si>
  <si>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</si>
  <si>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</si>
  <si>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</si>
  <si>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</si>
  <si>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</si>
  <si>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</si>
  <si>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</si>
  <si>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</si>
  <si>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</si>
  <si>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</si>
  <si>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</si>
  <si>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</si>
  <si>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</si>
  <si>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</si>
  <si>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</si>
  <si>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</si>
  <si>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</si>
  <si>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</si>
  <si>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</si>
  <si>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</si>
  <si>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</si>
  <si>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</si>
  <si>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</si>
  <si>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</si>
  <si>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</si>
  <si>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</si>
  <si>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</si>
  <si>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</si>
  <si>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</si>
  <si>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</si>
  <si>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</si>
  <si>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</si>
  <si>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</si>
  <si>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</si>
  <si>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</si>
  <si>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</si>
  <si>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</si>
  <si>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</si>
  <si>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</si>
  <si>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</si>
  <si>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</si>
  <si>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</si>
  <si>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</si>
  <si>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</si>
  <si>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</si>
  <si>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</si>
  <si>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</si>
  <si>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</si>
  <si>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</si>
  <si>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</si>
  <si>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</si>
  <si>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</si>
  <si>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</si>
  <si>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</si>
  <si>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</si>
  <si>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</si>
  <si>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</si>
  <si>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</si>
  <si>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</si>
  <si>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</si>
  <si>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</si>
  <si>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</si>
  <si>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</si>
  <si>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</si>
  <si>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</si>
  <si>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</si>
  <si>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</si>
  <si>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</si>
  <si>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</si>
  <si>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</si>
  <si>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</si>
  <si>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</si>
  <si>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</si>
  <si>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</si>
  <si>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</si>
  <si>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</si>
  <si>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</si>
  <si>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</si>
  <si>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</si>
  <si>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</si>
  <si>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</si>
  <si>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</si>
  <si>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</si>
  <si>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</si>
  <si>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</si>
  <si>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</si>
  <si>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</si>
  <si>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</si>
  <si>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</si>
  <si>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</si>
  <si>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</si>
  <si>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</si>
  <si>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</si>
  <si>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</si>
  <si>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</si>
  <si>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</si>
  <si>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</si>
  <si>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</si>
  <si>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</si>
  <si>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</si>
  <si>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</si>
  <si>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</si>
  <si>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</si>
  <si>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</si>
  <si>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</si>
  <si>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</si>
  <si>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</si>
  <si>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</si>
  <si>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</si>
  <si>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</si>
  <si>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</si>
  <si>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</si>
  <si>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</si>
  <si>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</si>
  <si>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</si>
  <si>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</si>
  <si>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</si>
  <si>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</si>
  <si>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</si>
  <si>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</si>
  <si>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</si>
  <si>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</si>
  <si>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</si>
  <si>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</si>
  <si>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</si>
  <si>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</si>
  <si>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</si>
  <si>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</si>
  <si>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</si>
  <si>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</si>
  <si>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</si>
  <si>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</si>
  <si>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</si>
  <si>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</si>
  <si>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</si>
  <si>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</si>
  <si>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</si>
  <si>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</si>
  <si>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</si>
  <si>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</si>
  <si>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</si>
  <si>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</si>
  <si>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</si>
  <si>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</si>
  <si>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</si>
  <si>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</si>
  <si>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</si>
  <si>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</si>
  <si>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</si>
  <si>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</si>
  <si>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</si>
  <si>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</si>
  <si>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</si>
  <si>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</si>
  <si>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</si>
  <si>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</si>
  <si>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</si>
  <si>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</si>
  <si>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</si>
  <si>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</si>
  <si>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</si>
  <si>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</si>
  <si>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</si>
  <si>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</si>
  <si>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</si>
  <si>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</si>
  <si>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</si>
  <si>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</si>
  <si>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</si>
  <si>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</si>
  <si>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</si>
  <si>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</si>
  <si>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</si>
  <si>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</si>
  <si>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</si>
  <si>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</si>
  <si>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</si>
  <si>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</si>
  <si>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</si>
  <si>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</si>
  <si>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</si>
  <si>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</si>
  <si>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</si>
  <si>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</si>
  <si>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</si>
  <si>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</si>
  <si>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</si>
  <si>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</si>
  <si>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</si>
  <si>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</si>
  <si>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</si>
  <si>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</si>
  <si>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</si>
  <si>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</si>
  <si>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</si>
  <si>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</si>
  <si>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</si>
  <si>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</si>
  <si>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</si>
  <si>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</si>
  <si>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</si>
  <si>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</si>
  <si>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</si>
  <si>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</si>
  <si>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</si>
  <si>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</si>
  <si>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</si>
  <si>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</si>
  <si>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</si>
  <si>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</si>
  <si>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</si>
  <si>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</si>
  <si>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</si>
  <si>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</si>
  <si>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</si>
  <si>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</si>
  <si>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</si>
  <si>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</si>
  <si>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</si>
  <si>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</si>
  <si>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</si>
  <si>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</si>
  <si>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</si>
  <si>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</si>
  <si>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</si>
  <si>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</si>
  <si>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</si>
  <si>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</si>
  <si>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</si>
  <si>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</si>
  <si>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</si>
  <si>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</si>
  <si>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</si>
  <si>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</si>
  <si>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</si>
  <si>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</si>
  <si>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</si>
  <si>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</si>
  <si>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</si>
  <si>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</si>
  <si>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</si>
  <si>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</si>
  <si>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</si>
  <si>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</si>
  <si>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</si>
  <si>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</si>
  <si>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</si>
  <si>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</si>
  <si>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</si>
  <si>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</si>
  <si>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</si>
  <si>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</si>
  <si>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</si>
  <si>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</si>
  <si>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</si>
  <si>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</si>
  <si>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</si>
  <si>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</si>
  <si>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</si>
  <si>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</si>
  <si>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</si>
  <si>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</si>
  <si>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</si>
  <si>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</si>
  <si>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</si>
  <si>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</si>
  <si>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</si>
  <si>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</si>
  <si>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</si>
  <si>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</si>
  <si>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</si>
  <si>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</si>
  <si>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</si>
  <si>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</si>
  <si>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</si>
  <si>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</si>
  <si>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</si>
  <si>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</si>
  <si>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</si>
  <si>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</si>
  <si>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</si>
  <si>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</si>
  <si>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</si>
  <si>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</si>
  <si>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</si>
  <si>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</si>
  <si>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</si>
  <si>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</si>
  <si>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</si>
  <si>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</si>
  <si>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</si>
  <si>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</si>
  <si>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</si>
  <si>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</si>
  <si>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</si>
  <si>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</si>
  <si>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</si>
  <si>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</si>
  <si>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</si>
  <si>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</si>
  <si>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</si>
  <si>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</si>
  <si>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</si>
  <si>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</si>
  <si>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</si>
  <si>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</si>
  <si>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</si>
  <si>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</si>
  <si>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</si>
  <si>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</si>
  <si>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</si>
  <si>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</si>
  <si>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</si>
  <si>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</si>
  <si>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</si>
  <si>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</si>
  <si>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</si>
  <si>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</si>
  <si>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</si>
  <si>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</si>
  <si>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</si>
  <si>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</si>
  <si>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</si>
  <si>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</si>
  <si>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</si>
  <si>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</si>
  <si>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</si>
  <si>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</si>
  <si>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</si>
  <si>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</si>
  <si>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</si>
  <si>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</si>
  <si>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</si>
  <si>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</si>
  <si>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</si>
  <si>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</si>
  <si>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</si>
  <si>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</si>
  <si>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</si>
  <si>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</si>
  <si>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</si>
  <si>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</si>
  <si>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</si>
  <si>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</si>
  <si>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</si>
  <si>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</si>
  <si>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</si>
  <si>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</si>
  <si>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</si>
  <si>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</si>
  <si>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</si>
  <si>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</si>
  <si>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</si>
  <si>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</si>
  <si>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</si>
  <si>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</si>
  <si>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</si>
  <si>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</si>
  <si>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</si>
  <si>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</si>
  <si>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</si>
  <si>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</si>
  <si>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</si>
  <si>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</si>
  <si>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</si>
  <si>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</si>
  <si>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</si>
  <si>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</si>
  <si>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</si>
  <si>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</si>
  <si>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</si>
  <si>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</si>
  <si>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</si>
  <si>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</si>
  <si>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</si>
  <si>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</si>
  <si>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</si>
  <si>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</si>
  <si>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</si>
  <si>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</si>
  <si>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</si>
  <si>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</si>
  <si>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</si>
  <si>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</si>
  <si>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</si>
  <si>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</si>
  <si>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</si>
  <si>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</si>
  <si>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</si>
  <si>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</si>
  <si>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</si>
  <si>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</si>
  <si>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</si>
  <si>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</si>
  <si>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</si>
  <si>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</si>
  <si>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</si>
  <si>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</si>
  <si>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</si>
  <si>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</si>
  <si>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</si>
  <si>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</si>
  <si>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</si>
  <si>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</si>
  <si>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</si>
  <si>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</si>
  <si>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</si>
  <si>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</si>
  <si>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</si>
  <si>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</si>
  <si>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</si>
  <si>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</si>
  <si>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</si>
  <si>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</si>
  <si>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</si>
  <si>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</si>
  <si>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</si>
  <si>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</si>
  <si>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</si>
  <si>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</si>
  <si>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</si>
  <si>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</si>
  <si>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</si>
  <si>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</si>
  <si>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</si>
  <si>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</si>
  <si>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</si>
  <si>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</si>
  <si>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</si>
  <si>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</si>
  <si>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</si>
  <si>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</si>
  <si>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</si>
  <si>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</si>
  <si>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</si>
  <si>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</si>
  <si>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</si>
  <si>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</si>
  <si>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</si>
  <si>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</si>
  <si>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</si>
  <si>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</si>
  <si>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</si>
  <si>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</si>
  <si>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</si>
  <si>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</si>
  <si>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</si>
  <si>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</si>
  <si>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</si>
  <si>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</si>
  <si>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</si>
  <si>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</si>
  <si>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</si>
  <si>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</si>
  <si>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</si>
  <si>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</si>
  <si>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</si>
  <si>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</si>
  <si>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</si>
  <si>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</si>
  <si>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</si>
  <si>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</si>
  <si>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</si>
  <si>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</si>
  <si>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</si>
  <si>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</si>
  <si>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</si>
  <si>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</si>
  <si>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</si>
  <si>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</si>
  <si>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</si>
  <si>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</si>
  <si>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</si>
  <si>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</si>
  <si>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</si>
  <si>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</si>
  <si>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</si>
  <si>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</si>
  <si>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</si>
  <si>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</si>
  <si>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</si>
  <si>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</si>
  <si>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</si>
  <si>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</si>
  <si>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</si>
  <si>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</si>
  <si>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</si>
  <si>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</si>
  <si>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</si>
  <si>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</si>
  <si>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</si>
  <si>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</si>
  <si>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</si>
  <si>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</si>
  <si>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</si>
  <si>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</si>
  <si>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</si>
  <si>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</si>
  <si>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</si>
  <si>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</si>
  <si>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</si>
  <si>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</si>
  <si>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</si>
  <si>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</si>
  <si>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</si>
  <si>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</si>
  <si>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</si>
  <si>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</si>
  <si>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</si>
  <si>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</si>
  <si>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</si>
  <si>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</si>
  <si>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</si>
  <si>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</si>
  <si>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</si>
  <si>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</si>
  <si>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</si>
  <si>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</si>
  <si>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</si>
  <si>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</si>
  <si>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</si>
  <si>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</si>
  <si>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</si>
  <si>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</si>
  <si>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</si>
  <si>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</si>
  <si>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</si>
  <si>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</si>
  <si>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</si>
  <si>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</si>
  <si>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</si>
  <si>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</si>
  <si>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</si>
  <si>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</si>
  <si>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</si>
  <si>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</si>
  <si>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</si>
  <si>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</si>
  <si>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</si>
  <si>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</si>
  <si>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</si>
  <si>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</si>
  <si>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</si>
  <si>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</si>
  <si>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</si>
  <si>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</si>
  <si>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</si>
  <si>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</si>
  <si>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</si>
  <si>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</si>
  <si>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</si>
  <si>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</si>
  <si>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</si>
  <si>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</si>
  <si>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</si>
  <si>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</si>
  <si>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</si>
  <si>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</si>
  <si>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</si>
  <si>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</si>
  <si>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</si>
  <si>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</si>
  <si>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</si>
  <si>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</si>
  <si>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</si>
  <si>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</si>
  <si>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</si>
  <si>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</si>
  <si>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</si>
  <si>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</si>
  <si>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</si>
  <si>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</si>
  <si>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</si>
  <si>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</si>
  <si>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</si>
  <si>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</si>
  <si>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</si>
  <si>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</si>
  <si>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</si>
  <si>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</si>
  <si>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</si>
  <si>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</si>
  <si>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</si>
  <si>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</si>
  <si>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</si>
  <si>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</si>
  <si>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</si>
  <si>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</si>
  <si>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</si>
  <si>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</si>
  <si>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</si>
  <si>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</si>
  <si>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</si>
  <si>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</si>
  <si>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</si>
  <si>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</si>
  <si>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</si>
  <si>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</si>
  <si>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</si>
  <si>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</si>
  <si>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</si>
  <si>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</si>
  <si>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</si>
  <si>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</si>
  <si>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</si>
  <si>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</si>
  <si>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</si>
  <si>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</si>
  <si>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</si>
  <si>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</si>
  <si>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</si>
  <si>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</si>
  <si>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</si>
  <si>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</si>
  <si>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</si>
  <si>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</si>
  <si>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</si>
  <si>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</si>
  <si>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</si>
  <si>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</si>
  <si>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</si>
  <si>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</si>
  <si>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</si>
  <si>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</si>
  <si>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</si>
  <si>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</si>
  <si>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</si>
  <si>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</si>
  <si>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</si>
  <si>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</si>
  <si>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</si>
  <si>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</si>
  <si>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</si>
  <si>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</si>
  <si>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</si>
  <si>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</si>
  <si>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</si>
  <si>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</si>
  <si>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</si>
  <si>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</si>
  <si>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</si>
  <si>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</si>
  <si>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</si>
  <si>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</si>
  <si>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</si>
  <si>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</si>
  <si>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</si>
  <si>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</si>
  <si>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</si>
  <si>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</si>
  <si>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</si>
  <si>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</si>
  <si>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</si>
  <si>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</si>
  <si>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</si>
  <si>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</si>
  <si>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</si>
  <si>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</si>
  <si>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</si>
  <si>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</si>
  <si>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</si>
  <si>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</si>
  <si>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</si>
  <si>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</si>
  <si>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</si>
  <si>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</si>
  <si>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</si>
  <si>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</si>
  <si>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</si>
  <si>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</si>
  <si>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</si>
  <si>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</si>
  <si>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</si>
  <si>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</si>
  <si>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</si>
  <si>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</si>
  <si>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</si>
  <si>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</si>
  <si>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</si>
  <si>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</si>
  <si>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</si>
  <si>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</si>
  <si>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</si>
  <si>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</si>
  <si>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</si>
  <si>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</si>
  <si>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</si>
  <si>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</si>
  <si>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</si>
  <si>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</si>
  <si>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</si>
  <si>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</si>
  <si>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</si>
  <si>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</si>
  <si>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</si>
  <si>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</si>
  <si>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</si>
  <si>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</si>
  <si>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</si>
  <si>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</si>
  <si>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</si>
  <si>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</si>
  <si>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</si>
  <si>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</si>
  <si>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</si>
  <si>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</si>
  <si>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</si>
  <si>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</si>
  <si>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</si>
  <si>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</si>
  <si>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</si>
  <si>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</si>
  <si>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</si>
  <si>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</si>
  <si>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</si>
  <si>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</si>
  <si>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</si>
  <si>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</si>
  <si>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</si>
  <si>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</si>
  <si>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</si>
  <si>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</si>
  <si>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</si>
  <si>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</si>
  <si>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</si>
  <si>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</si>
  <si>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</si>
  <si>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</si>
  <si>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</si>
  <si>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</si>
  <si>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</si>
  <si>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</si>
  <si>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</si>
  <si>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</si>
  <si>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</si>
  <si>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</si>
  <si>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</si>
  <si>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</si>
  <si>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</si>
  <si>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</si>
  <si>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</si>
  <si>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</si>
  <si>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</si>
  <si>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</si>
  <si>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</si>
  <si>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</si>
  <si>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</si>
  <si>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</si>
  <si>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</si>
  <si>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</si>
  <si>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</si>
  <si>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</si>
  <si>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</si>
  <si>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</si>
  <si>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</si>
  <si>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</si>
  <si>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</si>
  <si>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</si>
  <si>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</si>
  <si>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</si>
  <si>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</si>
  <si>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</si>
  <si>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</si>
  <si>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</si>
  <si>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</si>
  <si>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</si>
  <si>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</si>
  <si>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</si>
  <si>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</si>
  <si>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</si>
  <si>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</si>
  <si>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</si>
  <si>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</si>
  <si>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</si>
  <si>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</si>
  <si>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</si>
  <si>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</si>
  <si>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</si>
  <si>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</si>
  <si>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</si>
  <si>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</si>
  <si>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</si>
  <si>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</si>
  <si>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</si>
  <si>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</si>
  <si>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</si>
  <si>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</si>
  <si>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</si>
  <si>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</si>
  <si>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</si>
  <si>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</si>
  <si>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</si>
  <si>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</si>
  <si>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</si>
  <si>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</si>
  <si>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</si>
  <si>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</si>
  <si>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</si>
  <si>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</si>
  <si>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</si>
  <si>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</si>
  <si>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</si>
  <si>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</si>
  <si>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</si>
  <si>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</si>
  <si>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</si>
  <si>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</si>
  <si>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</si>
  <si>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</si>
  <si>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</si>
  <si>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</si>
  <si>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</si>
  <si>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</si>
  <si>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</si>
  <si>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</si>
  <si>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</si>
  <si>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</si>
  <si>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</si>
  <si>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</si>
  <si>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</si>
  <si>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</si>
  <si>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</si>
  <si>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</si>
  <si>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</si>
  <si>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</si>
  <si>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</si>
  <si>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</si>
  <si>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</si>
  <si>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</si>
  <si>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</si>
  <si>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</si>
  <si>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</si>
  <si>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</si>
  <si>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</si>
  <si>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</si>
  <si>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</si>
  <si>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</si>
  <si>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</si>
  <si>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</si>
  <si>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</si>
  <si>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</si>
  <si>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</si>
  <si>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</si>
  <si>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</si>
  <si>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</si>
  <si>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</si>
  <si>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</si>
  <si>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</si>
  <si>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</si>
  <si>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</si>
  <si>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</si>
  <si>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</si>
  <si>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</si>
  <si>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</si>
  <si>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</si>
  <si>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</si>
  <si>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</si>
  <si>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</si>
  <si>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</si>
  <si>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</si>
  <si>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</si>
  <si>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</si>
  <si>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</si>
  <si>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</si>
  <si>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</si>
  <si>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</si>
  <si>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</si>
  <si>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</si>
  <si>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</si>
  <si>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</si>
  <si>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</si>
  <si>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</si>
  <si>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</si>
  <si>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</si>
  <si>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</si>
  <si>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</si>
  <si>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</si>
  <si>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</si>
  <si>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</si>
  <si>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</si>
  <si>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</si>
  <si>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</si>
  <si>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</si>
  <si>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</si>
  <si>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</si>
  <si>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</si>
  <si>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</si>
  <si>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</si>
  <si>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</si>
  <si>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</si>
  <si>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</si>
  <si>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</si>
  <si>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</si>
  <si>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</si>
  <si>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</si>
  <si>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</si>
  <si>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</si>
  <si>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</si>
  <si>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</si>
  <si>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</si>
  <si>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</si>
  <si>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</si>
  <si>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</si>
  <si>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</si>
  <si>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</si>
  <si>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</si>
  <si>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</si>
  <si>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</si>
  <si>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</si>
  <si>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</si>
  <si>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</si>
  <si>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</si>
  <si>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</si>
  <si>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</si>
  <si>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</si>
  <si>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</si>
  <si>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</si>
  <si>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</si>
  <si>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</si>
  <si>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</si>
  <si>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</si>
  <si>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</si>
  <si>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</si>
  <si>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</si>
  <si>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</si>
  <si>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</si>
  <si>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</si>
  <si>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</si>
  <si>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</si>
  <si>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</si>
  <si>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</si>
  <si>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</si>
  <si>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</si>
  <si>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</si>
  <si>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</si>
  <si>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</si>
  <si>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</si>
  <si>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</si>
  <si>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</si>
  <si>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</si>
  <si>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</si>
  <si>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</si>
  <si>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</si>
  <si>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</si>
  <si>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</si>
  <si>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</si>
  <si>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</si>
  <si>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</si>
  <si>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</si>
  <si>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</si>
  <si>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</si>
  <si>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</si>
  <si>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</si>
  <si>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</si>
  <si>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</si>
  <si>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</si>
  <si>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</si>
  <si>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</si>
  <si>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</si>
  <si>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</si>
  <si>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</si>
  <si>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</si>
  <si>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</si>
  <si>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</si>
  <si>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</si>
  <si>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</si>
  <si>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</si>
  <si>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</si>
  <si>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</si>
  <si>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</si>
  <si>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</si>
  <si>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</si>
  <si>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</si>
  <si>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</si>
  <si>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</si>
  <si>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</si>
  <si>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</si>
  <si>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</si>
  <si>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</si>
  <si>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</si>
  <si>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</si>
  <si>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</si>
  <si>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</si>
  <si>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</si>
  <si>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</si>
  <si>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</si>
  <si>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</si>
  <si>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</si>
  <si>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</si>
  <si>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</si>
  <si>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</si>
  <si>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</si>
  <si>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</si>
  <si>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</si>
  <si>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</si>
  <si>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</si>
  <si>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</si>
  <si>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</si>
  <si>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</si>
  <si>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</si>
  <si>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</si>
  <si>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</si>
  <si>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</si>
  <si>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</si>
  <si>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</si>
  <si>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</si>
  <si>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</si>
  <si>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</si>
  <si>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</si>
  <si>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</si>
  <si>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</si>
  <si>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</si>
  <si>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</si>
  <si>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</si>
  <si>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</si>
  <si>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</si>
  <si>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</si>
  <si>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</si>
  <si>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</si>
  <si>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</si>
  <si>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</si>
  <si>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</si>
  <si>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</si>
  <si>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</si>
  <si>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</si>
  <si>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</si>
  <si>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</si>
  <si>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</si>
  <si>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</si>
  <si>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</si>
  <si>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</si>
  <si>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</si>
  <si>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</si>
  <si>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</si>
  <si>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</si>
  <si>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</si>
  <si>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</si>
  <si>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</si>
  <si>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</si>
  <si>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</si>
  <si>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</si>
  <si>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</si>
  <si>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</si>
  <si>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</si>
  <si>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</si>
  <si>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</si>
  <si>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</si>
  <si>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</si>
  <si>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</si>
  <si>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</si>
  <si>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</si>
  <si>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</si>
  <si>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</si>
  <si>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</si>
  <si>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</si>
  <si>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</si>
  <si>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</si>
  <si>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</si>
  <si>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</si>
  <si>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</si>
  <si>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</si>
  <si>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</si>
  <si>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</si>
  <si>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</si>
  <si>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</si>
  <si>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</si>
  <si>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</si>
  <si>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</si>
  <si>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</si>
  <si>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</si>
  <si>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</si>
  <si>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</si>
  <si>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</si>
  <si>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</si>
  <si>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</si>
  <si>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</si>
  <si>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</si>
  <si>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</si>
  <si>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</si>
  <si>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</si>
  <si>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</si>
  <si>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</si>
  <si>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</si>
  <si>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</si>
  <si>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</si>
  <si>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</si>
  <si>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</si>
  <si>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</si>
  <si>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</si>
  <si>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</si>
  <si>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</si>
  <si>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</si>
  <si>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</si>
  <si>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</si>
  <si>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</si>
  <si>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</si>
  <si>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</si>
  <si>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</si>
  <si>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</si>
  <si>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</si>
  <si>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</si>
  <si>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</si>
  <si>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</si>
  <si>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</si>
  <si>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</si>
  <si>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</si>
  <si>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</si>
  <si>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</si>
  <si>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</si>
  <si>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</si>
  <si>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</si>
  <si>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</si>
  <si>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</si>
  <si>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</si>
  <si>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</si>
  <si>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</si>
  <si>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</si>
  <si>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</si>
  <si>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</si>
  <si>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</si>
  <si>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</si>
  <si>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</si>
  <si>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</si>
  <si>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</si>
  <si>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</si>
  <si>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</si>
  <si>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</si>
  <si>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</si>
  <si>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</si>
  <si>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</si>
  <si>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</si>
  <si>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</si>
  <si>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</si>
  <si>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</si>
  <si>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</si>
  <si>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</si>
  <si>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</si>
  <si>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</si>
  <si>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</si>
  <si>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</si>
  <si>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</si>
  <si>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</si>
  <si>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</si>
  <si>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</si>
  <si>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</si>
  <si>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</si>
  <si>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</si>
  <si>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</si>
  <si>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</si>
  <si>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</si>
  <si>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</si>
  <si>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</si>
  <si>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</si>
  <si>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</si>
  <si>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</si>
  <si>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</si>
  <si>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</si>
  <si>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</si>
  <si>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</si>
  <si>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</si>
  <si>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</si>
  <si>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</si>
  <si>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</si>
  <si>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</si>
  <si>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</si>
  <si>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</si>
  <si>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</si>
  <si>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</si>
  <si>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</si>
  <si>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</si>
  <si>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</si>
  <si>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</si>
  <si>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</si>
  <si>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</si>
  <si>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</si>
  <si>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</si>
  <si>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</si>
  <si>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</si>
  <si>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</si>
  <si>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</si>
  <si>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</si>
  <si>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</si>
  <si>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</si>
  <si>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</si>
  <si>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</si>
  <si>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</si>
  <si>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</si>
  <si>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</si>
  <si>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</si>
  <si>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</si>
  <si>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</si>
  <si>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</si>
  <si>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</si>
  <si>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</si>
  <si>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</si>
  <si>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</si>
  <si>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</si>
  <si>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</si>
  <si>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</si>
  <si>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</si>
  <si>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</si>
  <si>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</si>
  <si>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</si>
  <si>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</si>
  <si>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</si>
  <si>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</si>
  <si>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</si>
  <si>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</si>
  <si>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</si>
  <si>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</si>
  <si>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</si>
  <si>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</si>
  <si>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</si>
  <si>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</si>
  <si>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</si>
  <si>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</si>
  <si>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</si>
  <si>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</si>
  <si>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</si>
  <si>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</si>
  <si>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</si>
  <si>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</si>
  <si>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</si>
  <si>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</si>
  <si>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</si>
  <si>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</si>
  <si>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</si>
  <si>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</si>
  <si>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</si>
  <si>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</si>
  <si>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</si>
  <si>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</si>
  <si>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</si>
  <si>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</si>
  <si>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</si>
  <si>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</si>
  <si>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</si>
  <si>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</si>
  <si>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</si>
  <si>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</si>
  <si>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</si>
  <si>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</si>
  <si>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</si>
  <si>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</si>
  <si>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</si>
  <si>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</si>
  <si>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</si>
  <si>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</si>
  <si>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</si>
  <si>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</si>
  <si>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</si>
  <si>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</si>
  <si>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</si>
  <si>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</si>
  <si>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</si>
  <si>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</si>
  <si>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</si>
  <si>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</si>
  <si>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</si>
  <si>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</si>
  <si>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</si>
  <si>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</si>
  <si>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</si>
  <si>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</si>
  <si>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</si>
  <si>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</si>
  <si>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</si>
  <si>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</si>
  <si>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</si>
  <si>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</si>
  <si>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</si>
  <si>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</si>
  <si>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</si>
  <si>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</si>
  <si>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</si>
  <si>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</si>
  <si>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</si>
  <si>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</si>
  <si>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</si>
  <si>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</si>
  <si>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</si>
  <si>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</si>
  <si>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</si>
  <si>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</si>
  <si>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</si>
  <si>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</si>
  <si>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</si>
  <si>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</si>
  <si>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</si>
  <si>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</si>
  <si>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</si>
  <si>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</si>
  <si>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</si>
  <si>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</si>
  <si>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</si>
  <si>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</si>
  <si>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</si>
  <si>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</si>
  <si>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</si>
  <si>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</si>
  <si>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</si>
  <si>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</si>
  <si>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</si>
  <si>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</si>
  <si>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</si>
  <si>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</si>
  <si>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</si>
  <si>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</si>
  <si>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</si>
  <si>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</si>
  <si>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</si>
  <si>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</si>
  <si>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</si>
  <si>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</si>
  <si>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</si>
  <si>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</si>
  <si>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</si>
  <si>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</si>
  <si>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</si>
  <si>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</si>
  <si>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</si>
  <si>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</si>
  <si>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</si>
  <si>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</si>
  <si>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</si>
  <si>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</si>
  <si>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</si>
  <si>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</si>
  <si>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</si>
  <si>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</si>
  <si>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</si>
  <si>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</si>
  <si>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</si>
  <si>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</si>
  <si>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</si>
  <si>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</si>
  <si>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</si>
  <si>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</si>
  <si>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</si>
  <si>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</si>
  <si>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</si>
  <si>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</si>
  <si>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</si>
  <si>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</si>
  <si>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</si>
  <si>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</si>
  <si>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</si>
  <si>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</si>
  <si>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</si>
  <si>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</si>
  <si>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</si>
  <si>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</si>
  <si>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</si>
  <si>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</si>
  <si>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</si>
  <si>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</si>
  <si>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</si>
  <si>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</si>
  <si>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</si>
  <si>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</si>
  <si>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</si>
  <si>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</si>
  <si>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</si>
  <si>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</si>
  <si>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</si>
  <si>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</si>
  <si>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</si>
  <si>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</si>
  <si>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</si>
  <si>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</si>
  <si>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</si>
  <si>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</si>
  <si>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</si>
  <si>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</si>
  <si>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</si>
  <si>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</si>
  <si>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</si>
  <si>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</si>
  <si>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</si>
  <si>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</si>
  <si>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</si>
  <si>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</si>
  <si>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</si>
  <si>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</si>
  <si>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</si>
  <si>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</si>
  <si>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</si>
  <si>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</si>
  <si>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</si>
  <si>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</si>
  <si>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</si>
  <si>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</si>
  <si>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</si>
  <si>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</si>
  <si>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</si>
  <si>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</si>
  <si>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</si>
  <si>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</si>
  <si>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</si>
  <si>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</si>
  <si>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</si>
  <si>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</si>
  <si>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</si>
  <si>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</si>
  <si>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</si>
  <si>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</si>
  <si>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</si>
  <si>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</si>
  <si>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</si>
  <si>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</si>
  <si>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</si>
  <si>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</si>
  <si>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</si>
  <si>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</si>
  <si>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</si>
  <si>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</si>
  <si>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</si>
  <si>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</si>
  <si>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</si>
  <si>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</si>
  <si>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</si>
  <si>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</si>
  <si>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</si>
  <si>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</si>
  <si>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</si>
  <si>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</si>
  <si>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</si>
  <si>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</si>
  <si>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</si>
  <si>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</si>
  <si>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</si>
  <si>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</si>
  <si>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</si>
  <si>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</si>
  <si>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</si>
  <si>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</si>
  <si>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</si>
  <si>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</si>
  <si>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</si>
  <si>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</si>
  <si>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</si>
  <si>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</si>
  <si>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</si>
  <si>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</si>
  <si>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</si>
  <si>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</si>
  <si>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</si>
  <si>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</si>
  <si>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</si>
  <si>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</si>
  <si>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</si>
  <si>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</si>
  <si>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</si>
  <si>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</si>
  <si>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</si>
  <si>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</si>
  <si>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</si>
  <si>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</si>
  <si>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</si>
  <si>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</si>
  <si>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</si>
  <si>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</si>
  <si>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</si>
  <si>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</si>
  <si>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</si>
  <si>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</si>
  <si>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</si>
  <si>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</si>
  <si>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</si>
  <si>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</si>
  <si>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</si>
  <si>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</si>
  <si>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</si>
  <si>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</si>
  <si>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</si>
  <si>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</si>
  <si>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</si>
  <si>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</si>
  <si>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</si>
  <si>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</si>
  <si>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</si>
  <si>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</si>
  <si>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</si>
  <si>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</si>
  <si>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</si>
  <si>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</si>
  <si>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</si>
  <si>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</si>
  <si>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</si>
  <si>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</si>
  <si>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</si>
  <si>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</si>
  <si>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</si>
  <si>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</si>
  <si>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</si>
  <si>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</si>
  <si>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</si>
  <si>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</si>
  <si>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</si>
  <si>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</si>
  <si>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</si>
  <si>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</si>
  <si>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</si>
  <si>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</si>
  <si>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</si>
  <si>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</si>
  <si>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</si>
  <si>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</si>
  <si>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</si>
  <si>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</si>
  <si>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</si>
  <si>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</si>
  <si>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</si>
  <si>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</si>
  <si>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</si>
  <si>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</si>
  <si>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</si>
  <si>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</si>
  <si>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</si>
  <si>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</si>
  <si>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</si>
  <si>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</si>
  <si>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</si>
  <si>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</si>
  <si>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</si>
  <si>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</si>
  <si>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</si>
  <si>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</si>
  <si>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</si>
  <si>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</si>
  <si>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</si>
  <si>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</si>
  <si>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</si>
  <si>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</si>
  <si>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</si>
  <si>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</si>
  <si>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</si>
  <si>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</si>
  <si>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</si>
  <si>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</si>
  <si>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</si>
  <si>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</si>
  <si>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</si>
  <si>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</si>
  <si>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</si>
  <si>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</si>
  <si>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</si>
  <si>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</si>
  <si>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</si>
  <si>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</si>
  <si>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</si>
  <si>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</si>
  <si>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</si>
  <si>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</si>
  <si>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</si>
  <si>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</si>
  <si>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</si>
  <si>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</si>
  <si>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</si>
  <si>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</si>
  <si>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</si>
  <si>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</si>
  <si>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</si>
  <si>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</si>
  <si>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</si>
  <si>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</si>
  <si>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</si>
  <si>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</si>
  <si>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</si>
  <si>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</si>
  <si>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</si>
  <si>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</si>
  <si>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</si>
  <si>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</si>
  <si>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</si>
  <si>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</si>
  <si>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</si>
  <si>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</si>
  <si>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</si>
  <si>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</si>
  <si>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</si>
  <si>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</si>
  <si>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</si>
  <si>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</si>
  <si>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</si>
  <si>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</si>
  <si>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</si>
  <si>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</si>
  <si>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</si>
  <si>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</si>
  <si>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</si>
  <si>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</si>
  <si>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</si>
  <si>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</si>
  <si>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</si>
  <si>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</si>
  <si>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</si>
  <si>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</si>
  <si>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</si>
  <si>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</si>
  <si>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</si>
  <si>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</si>
  <si>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</si>
  <si>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</si>
  <si>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</si>
  <si>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</si>
  <si>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</si>
  <si>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</si>
  <si>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</si>
  <si>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</si>
  <si>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</si>
  <si>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</si>
  <si>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</si>
  <si>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</si>
  <si>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</si>
  <si>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</si>
  <si>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</si>
  <si>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</si>
  <si>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</si>
  <si>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</si>
  <si>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</si>
  <si>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</si>
  <si>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</si>
  <si>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</si>
  <si>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</si>
  <si>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</si>
  <si>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</si>
  <si>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</si>
  <si>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</si>
  <si>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</si>
  <si>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</si>
  <si>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</si>
  <si>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</si>
  <si>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</si>
  <si>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</si>
  <si>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</si>
  <si>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</si>
  <si>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</si>
  <si>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</si>
  <si>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</si>
  <si>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</si>
  <si>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</si>
  <si>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</si>
  <si>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</si>
  <si>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</si>
  <si>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</si>
  <si>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</si>
  <si>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</si>
  <si>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</si>
  <si>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</si>
  <si>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</si>
  <si>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</si>
  <si>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</si>
  <si>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</si>
  <si>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</si>
  <si>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</si>
  <si>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</si>
  <si>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</si>
  <si>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</si>
  <si>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</si>
  <si>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</si>
  <si>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</si>
  <si>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</si>
  <si>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</si>
  <si>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</si>
  <si>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</si>
  <si>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</si>
  <si>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</si>
  <si>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</si>
  <si>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</si>
  <si>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</si>
  <si>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</si>
  <si>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</si>
  <si>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</si>
  <si>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</si>
  <si>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</si>
  <si>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</si>
  <si>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</si>
  <si>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</si>
  <si>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</si>
  <si>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</si>
  <si>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</si>
  <si>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</si>
  <si>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</si>
  <si>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</si>
  <si>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</si>
  <si>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</si>
  <si>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</si>
  <si>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</si>
  <si>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</si>
  <si>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</si>
  <si>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</si>
  <si>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</si>
  <si>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</si>
  <si>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</si>
  <si>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</si>
  <si>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</si>
  <si>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</si>
  <si>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</si>
  <si>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</si>
  <si>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</si>
  <si>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</si>
  <si>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</si>
  <si>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</si>
  <si>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</si>
  <si>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</si>
  <si>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</si>
  <si>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</si>
  <si>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</si>
  <si>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</si>
  <si>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</si>
  <si>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</si>
  <si>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</si>
  <si>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</si>
  <si>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</si>
  <si>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</si>
  <si>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</si>
  <si>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</si>
  <si>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</si>
  <si>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</si>
  <si>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</si>
  <si>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</si>
  <si>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</si>
  <si>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</si>
  <si>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</si>
  <si>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</si>
  <si>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</si>
  <si>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</si>
  <si>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</si>
  <si>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</si>
  <si>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</si>
  <si>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</si>
  <si>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</si>
  <si>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</si>
  <si>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</si>
  <si>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</si>
  <si>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</si>
  <si>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</si>
  <si>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</si>
  <si>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</si>
  <si>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</si>
  <si>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</si>
  <si>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</si>
  <si>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</si>
  <si>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</si>
  <si>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</si>
  <si>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</si>
  <si>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</si>
  <si>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</si>
  <si>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</si>
  <si>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</si>
  <si>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</si>
  <si>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</si>
  <si>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</si>
  <si>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</si>
  <si>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</si>
  <si>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</si>
  <si>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</si>
  <si>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</si>
  <si>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</si>
  <si>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</si>
  <si>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</si>
  <si>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</si>
  <si>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</si>
  <si>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</si>
  <si>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</si>
  <si>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</si>
  <si>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</si>
  <si>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</si>
  <si>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</si>
  <si>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</si>
  <si>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</si>
  <si>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</si>
  <si>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</si>
  <si>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</si>
  <si>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</si>
  <si>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</si>
  <si>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</si>
  <si>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</si>
  <si>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</si>
  <si>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</si>
  <si>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</si>
  <si>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</si>
  <si>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</si>
  <si>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</si>
  <si>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</si>
  <si>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</si>
  <si>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</si>
  <si>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</si>
  <si>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</si>
  <si>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</si>
  <si>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</si>
  <si>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</si>
  <si>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</si>
  <si>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</si>
  <si>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</si>
  <si>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</si>
  <si>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</si>
  <si>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</si>
  <si>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</si>
  <si>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</si>
  <si>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</si>
  <si>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</si>
  <si>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</si>
  <si>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</si>
  <si>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</si>
  <si>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</si>
  <si>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</si>
  <si>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</si>
  <si>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</si>
  <si>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</si>
  <si>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</si>
  <si>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</si>
  <si>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</si>
  <si>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</si>
  <si>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</si>
  <si>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</si>
  <si>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</si>
  <si>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</si>
  <si>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</si>
  <si>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</si>
  <si>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</si>
  <si>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</si>
  <si>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</si>
  <si>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</si>
  <si>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</si>
  <si>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</si>
  <si>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</si>
  <si>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</si>
  <si>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</si>
  <si>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</si>
  <si>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</si>
  <si>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</si>
  <si>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</si>
  <si>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</si>
  <si>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</si>
  <si>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</si>
  <si>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</si>
  <si>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</si>
  <si>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</si>
  <si>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</si>
  <si>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</si>
  <si>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</si>
  <si>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</si>
  <si>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</si>
  <si>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</si>
  <si>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</si>
  <si>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</si>
  <si>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</si>
  <si>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</si>
  <si>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</si>
  <si>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</si>
  <si>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</si>
  <si>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</si>
  <si>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</si>
  <si>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</si>
  <si>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</si>
  <si>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</si>
  <si>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</si>
  <si>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</si>
  <si>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</si>
  <si>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</si>
  <si>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</si>
  <si>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</si>
  <si>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</si>
  <si>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</si>
  <si>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</si>
  <si>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</si>
  <si>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</si>
  <si>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</si>
  <si>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</si>
  <si>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</si>
  <si>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</si>
  <si>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</si>
  <si>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</si>
  <si>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</si>
  <si>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</si>
  <si>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</si>
  <si>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</si>
  <si>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</si>
  <si>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</si>
  <si>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</si>
  <si>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</si>
  <si>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</si>
  <si>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</si>
  <si>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</si>
  <si>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</si>
  <si>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</si>
  <si>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</si>
  <si>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</si>
  <si>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</si>
  <si>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</si>
  <si>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</si>
  <si>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</si>
  <si>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</si>
  <si>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</si>
  <si>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</si>
  <si>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</si>
  <si>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</si>
  <si>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</si>
  <si>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</si>
  <si>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</si>
  <si>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</si>
  <si>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</si>
  <si>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</si>
  <si>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</si>
  <si>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</si>
  <si>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</si>
  <si>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</si>
  <si>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</si>
  <si>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</si>
  <si>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</si>
  <si>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</si>
  <si>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</si>
  <si>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</si>
  <si>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</si>
  <si>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</si>
  <si>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</si>
  <si>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</si>
  <si>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</si>
  <si>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</si>
  <si>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</si>
  <si>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</si>
  <si>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</si>
  <si>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</si>
  <si>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</si>
  <si>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</si>
  <si>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</si>
  <si>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</si>
  <si>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</si>
  <si>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</si>
  <si>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</si>
  <si>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</si>
  <si>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</si>
  <si>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</si>
  <si>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</si>
  <si>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</si>
  <si>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</si>
  <si>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</si>
  <si>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</si>
  <si>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</si>
  <si>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</si>
  <si>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</si>
  <si>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</si>
  <si>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</si>
  <si>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</si>
  <si>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</si>
  <si>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</si>
  <si>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</si>
  <si>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</si>
  <si>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</si>
  <si>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</si>
  <si>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</si>
  <si>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</si>
  <si>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</si>
  <si>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</si>
  <si>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</si>
  <si>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</si>
  <si>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</si>
  <si>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</si>
  <si>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</si>
  <si>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</si>
  <si>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</si>
  <si>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</si>
  <si>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</si>
  <si>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</si>
  <si>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</si>
  <si>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</si>
  <si>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</si>
  <si>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</si>
  <si>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</si>
  <si>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</si>
  <si>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</si>
  <si>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</si>
  <si>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</si>
  <si>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</si>
  <si>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</si>
  <si>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</si>
  <si>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</si>
  <si>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</si>
  <si>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</si>
  <si>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</si>
  <si>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</si>
  <si>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</si>
  <si>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</si>
  <si>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</si>
  <si>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</si>
  <si>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</si>
  <si>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</si>
  <si>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</si>
  <si>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</si>
  <si>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</si>
  <si>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</si>
  <si>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</si>
  <si>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</si>
  <si>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</si>
  <si>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</si>
  <si>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</si>
  <si>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</si>
  <si>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</si>
  <si>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</si>
  <si>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</si>
  <si>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</si>
  <si>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</si>
  <si>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</si>
  <si>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</si>
  <si>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</si>
  <si>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</si>
  <si>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</si>
  <si>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</si>
  <si>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</si>
  <si>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</si>
  <si>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</si>
  <si>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</si>
  <si>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</si>
  <si>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</si>
  <si>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</si>
  <si>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</si>
  <si>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</si>
  <si>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</si>
  <si>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</si>
  <si>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</si>
  <si>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</si>
  <si>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</si>
  <si>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</si>
  <si>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</si>
  <si>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</si>
  <si>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</si>
  <si>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</si>
  <si>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</si>
  <si>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</si>
  <si>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</si>
  <si>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</si>
  <si>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</si>
  <si>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</si>
  <si>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</si>
  <si>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</si>
  <si>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</si>
  <si>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</si>
  <si>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</si>
  <si>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</si>
  <si>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</si>
  <si>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</si>
  <si>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</si>
  <si>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</si>
  <si>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</si>
  <si>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</si>
  <si>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</si>
  <si>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</si>
  <si>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</si>
  <si>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</si>
  <si>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</si>
  <si>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</si>
  <si>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</si>
  <si>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</si>
  <si>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</si>
  <si>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</si>
  <si>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</si>
  <si>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</si>
  <si>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</si>
  <si>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</si>
  <si>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</si>
  <si>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</si>
  <si>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</si>
  <si>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</si>
  <si>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</si>
  <si>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</si>
  <si>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</si>
  <si>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</si>
  <si>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</si>
  <si>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</si>
  <si>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</si>
  <si>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</si>
  <si>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</si>
  <si>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</si>
  <si>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</si>
  <si>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</si>
  <si>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</si>
  <si>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</si>
  <si>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</si>
  <si>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</si>
  <si>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</si>
  <si>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</si>
  <si>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</si>
  <si>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</si>
  <si>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</si>
  <si>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</si>
  <si>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</si>
  <si>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</si>
  <si>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</si>
  <si>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</si>
  <si>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</si>
  <si>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</si>
  <si>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</si>
  <si>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</si>
  <si>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</si>
  <si>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</si>
  <si>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</si>
  <si>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</si>
  <si>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</si>
  <si>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</si>
  <si>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</si>
  <si>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</si>
  <si>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</si>
  <si>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</si>
  <si>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</si>
  <si>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</si>
  <si>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</si>
  <si>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</si>
  <si>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</si>
  <si>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</si>
  <si>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</si>
  <si>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</si>
  <si>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</si>
  <si>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</si>
  <si>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</si>
  <si>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</si>
  <si>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</si>
  <si>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</si>
  <si>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</si>
  <si>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</si>
  <si>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</si>
  <si>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</si>
  <si>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</si>
  <si>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</si>
  <si>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</si>
  <si>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</si>
  <si>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</si>
  <si>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</si>
  <si>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</si>
  <si>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</si>
  <si>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</si>
  <si>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</si>
  <si>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</si>
  <si>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</si>
  <si>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</si>
  <si>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</si>
  <si>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</si>
  <si>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</si>
  <si>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</si>
  <si>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</si>
  <si>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</si>
  <si>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</si>
  <si>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</si>
  <si>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</si>
  <si>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</si>
  <si>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</si>
  <si>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</si>
  <si>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</si>
  <si>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</si>
  <si>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</si>
  <si>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</si>
  <si>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</si>
  <si>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</si>
  <si>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</si>
  <si>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</si>
  <si>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</si>
  <si>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</si>
  <si>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</si>
  <si>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</si>
  <si>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</si>
  <si>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</si>
  <si>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</si>
  <si>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</si>
  <si>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</si>
  <si>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</si>
  <si>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</si>
  <si>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</si>
  <si>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</si>
  <si>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</si>
  <si>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</si>
  <si>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</si>
  <si>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</si>
  <si>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</si>
  <si>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</si>
  <si>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</si>
  <si>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</si>
  <si>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</si>
  <si>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</si>
  <si>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</si>
  <si>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</si>
  <si>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</si>
  <si>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</si>
  <si>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</si>
  <si>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</si>
  <si>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</si>
  <si>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</si>
  <si>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</si>
  <si>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</si>
  <si>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</si>
  <si>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</si>
  <si>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</si>
  <si>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</si>
  <si>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</si>
  <si>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</si>
  <si>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</si>
  <si>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</si>
  <si>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</si>
  <si>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</si>
  <si>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</si>
  <si>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</si>
  <si>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</si>
  <si>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</si>
  <si>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</si>
  <si>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</si>
  <si>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</si>
  <si>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</si>
  <si>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</si>
  <si>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</si>
  <si>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</si>
  <si>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</si>
  <si>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</si>
  <si>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</si>
  <si>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</si>
  <si>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</si>
  <si>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</si>
  <si>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</si>
  <si>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</si>
  <si>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</si>
  <si>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</si>
  <si>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</si>
  <si>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</si>
  <si>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</si>
  <si>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</si>
  <si>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</si>
  <si>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</si>
  <si>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</si>
  <si>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</si>
  <si>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</si>
  <si>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</si>
  <si>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</si>
  <si>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</si>
  <si>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</si>
  <si>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</si>
  <si>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</si>
  <si>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</si>
  <si>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</si>
  <si>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</si>
  <si>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</si>
  <si>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</si>
  <si>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</si>
  <si>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</si>
  <si>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</si>
  <si>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</si>
  <si>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</si>
  <si>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</si>
  <si>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</si>
  <si>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</si>
  <si>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</si>
  <si>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</si>
  <si>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</si>
  <si>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</si>
  <si>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</si>
  <si>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</si>
  <si>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</si>
  <si>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</si>
  <si>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</si>
  <si>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</si>
  <si>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</si>
  <si>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</si>
  <si>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</si>
  <si>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</si>
  <si>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</si>
  <si>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</si>
  <si>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</si>
  <si>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</si>
  <si>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</si>
  <si>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</si>
  <si>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</si>
  <si>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</si>
  <si>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</si>
  <si>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</si>
  <si>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</si>
  <si>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</si>
  <si>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</si>
  <si>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</si>
  <si>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</si>
  <si>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</si>
  <si>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</si>
  <si>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</si>
  <si>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</si>
  <si>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</si>
  <si>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</si>
  <si>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</si>
  <si>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</si>
  <si>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</si>
  <si>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</si>
  <si>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</si>
  <si>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</si>
  <si>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</si>
  <si>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</si>
  <si>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</si>
  <si>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</si>
  <si>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</si>
  <si>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</si>
  <si>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</si>
  <si>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</si>
  <si>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</si>
  <si>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</si>
  <si>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</si>
  <si>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</si>
  <si>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</si>
  <si>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</si>
  <si>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</si>
  <si>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</si>
  <si>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</si>
  <si>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</si>
  <si>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</si>
  <si>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</si>
  <si>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</si>
  <si>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</si>
  <si>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</si>
  <si>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</si>
  <si>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</si>
  <si>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</si>
  <si>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</si>
  <si>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</si>
  <si>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</si>
  <si>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</si>
  <si>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</si>
  <si>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</si>
  <si>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</si>
  <si>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</si>
  <si>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</si>
  <si>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</si>
  <si>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</si>
  <si>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</si>
  <si>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</si>
  <si>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</si>
  <si>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</si>
  <si>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</si>
  <si>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</si>
  <si>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</si>
  <si>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</si>
  <si>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</si>
  <si>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</si>
  <si>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</si>
  <si>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</si>
  <si>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</si>
  <si>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</si>
  <si>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</si>
  <si>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</si>
  <si>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</si>
  <si>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</si>
  <si>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</si>
  <si>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</si>
  <si>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</si>
  <si>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</si>
  <si>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</si>
  <si>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</si>
  <si>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</si>
  <si>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</si>
  <si>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</si>
  <si>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</si>
  <si>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</si>
  <si>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</si>
  <si>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</si>
  <si>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</si>
  <si>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</si>
  <si>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</si>
  <si>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</si>
  <si>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</si>
  <si>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</si>
  <si>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</si>
  <si>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</si>
  <si>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</si>
  <si>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</si>
  <si>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</si>
  <si>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</si>
  <si>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</si>
  <si>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</si>
  <si>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</si>
  <si>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</si>
  <si>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</si>
  <si>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</si>
  <si>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</si>
  <si>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</si>
  <si>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</si>
  <si>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</si>
  <si>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</si>
  <si>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</si>
  <si>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</si>
  <si>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</si>
  <si>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</si>
  <si>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</si>
  <si>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</si>
  <si>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</si>
  <si>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</si>
  <si>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</si>
  <si>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</si>
  <si>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</si>
  <si>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</si>
  <si>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</si>
  <si>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</si>
  <si>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</si>
  <si>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</si>
  <si>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</si>
  <si>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</si>
  <si>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</si>
  <si>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</si>
  <si>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</si>
  <si>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</si>
  <si>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</si>
  <si>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</si>
  <si>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</si>
  <si>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</si>
  <si>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</si>
  <si>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</si>
  <si>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</si>
  <si>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</si>
  <si>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</si>
  <si>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</si>
  <si>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</si>
  <si>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</si>
  <si>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</si>
  <si>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</si>
  <si>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</si>
  <si>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</si>
  <si>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</si>
  <si>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</si>
  <si>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</si>
  <si>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</si>
  <si>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</si>
  <si>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</si>
  <si>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</si>
  <si>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</si>
  <si>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</si>
  <si>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</si>
  <si>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</si>
  <si>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</si>
  <si>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</si>
  <si>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</si>
  <si>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</si>
  <si>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</si>
  <si>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</si>
  <si>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</si>
  <si>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</si>
  <si>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</si>
  <si>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</si>
  <si>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</si>
  <si>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</si>
  <si>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</si>
  <si>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</si>
  <si>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</si>
  <si>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</si>
  <si>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</si>
  <si>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</si>
  <si>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</si>
  <si>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</si>
  <si>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</si>
  <si>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</si>
  <si>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</si>
  <si>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</si>
  <si>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</si>
  <si>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</si>
  <si>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</si>
  <si>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</si>
  <si>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</si>
  <si>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</si>
  <si>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</si>
  <si>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</si>
  <si>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</si>
  <si>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</si>
  <si>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</si>
  <si>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</si>
  <si>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</si>
  <si>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</si>
  <si>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</si>
  <si>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</si>
  <si>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</si>
  <si>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</si>
  <si>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</si>
  <si>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</si>
  <si>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</si>
  <si>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</si>
  <si>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</si>
  <si>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</si>
  <si>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</si>
  <si>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</si>
  <si>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</si>
  <si>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</si>
  <si>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</si>
  <si>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</si>
  <si>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</si>
  <si>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</si>
  <si>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</si>
  <si>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</si>
  <si>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</si>
  <si>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</si>
  <si>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</si>
  <si>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</si>
  <si>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</si>
  <si>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</si>
  <si>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</si>
  <si>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</si>
  <si>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</si>
  <si>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</si>
  <si>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</si>
  <si>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</si>
  <si>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</si>
  <si>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</si>
  <si>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</si>
  <si>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</si>
  <si>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</si>
  <si>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</si>
  <si>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</si>
  <si>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</si>
  <si>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</si>
  <si>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</si>
  <si>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</si>
  <si>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</si>
  <si>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</si>
  <si>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</si>
  <si>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</si>
  <si>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</si>
  <si>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</si>
  <si>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</si>
  <si>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</si>
  <si>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</si>
  <si>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</si>
  <si>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</si>
  <si>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</si>
  <si>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</si>
  <si>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</si>
  <si>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</si>
  <si>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</si>
  <si>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</si>
  <si>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</si>
  <si>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</si>
  <si>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</si>
  <si>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</si>
  <si>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</si>
  <si>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</si>
  <si>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</si>
  <si>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</si>
  <si>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</si>
  <si>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</si>
  <si>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</si>
  <si>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</si>
  <si>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</si>
  <si>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</si>
  <si>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</si>
  <si>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</si>
  <si>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</si>
  <si>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</si>
  <si>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</si>
  <si>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</si>
  <si>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</si>
  <si>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</si>
  <si>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</si>
  <si>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</si>
  <si>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</si>
  <si>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</si>
  <si>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</si>
  <si>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</si>
  <si>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</si>
  <si>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</si>
  <si>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</si>
  <si>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</si>
  <si>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</si>
  <si>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</si>
  <si>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</si>
  <si>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</si>
  <si>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</si>
  <si>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</si>
  <si>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</si>
  <si>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</si>
  <si>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</si>
  <si>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</si>
  <si>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</si>
  <si>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</si>
  <si>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</si>
  <si>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</si>
  <si>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</si>
  <si>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</si>
  <si>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</si>
  <si>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</si>
  <si>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</si>
  <si>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</si>
  <si>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</si>
  <si>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</si>
  <si>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</si>
  <si>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</si>
  <si>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</si>
  <si>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</si>
  <si>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</si>
  <si>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</si>
  <si>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</si>
  <si>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</si>
  <si>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</si>
  <si>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</si>
  <si>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</si>
  <si>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</si>
  <si>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</si>
  <si>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</si>
  <si>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</si>
  <si>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</si>
  <si>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</si>
  <si>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</si>
  <si>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</si>
  <si>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</si>
  <si>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</si>
  <si>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</si>
  <si>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</si>
  <si>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</si>
  <si>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</si>
  <si>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</si>
  <si>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</si>
  <si>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</si>
  <si>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</si>
  <si>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</si>
  <si>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</si>
  <si>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</si>
  <si>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</si>
  <si>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</si>
  <si>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</si>
  <si>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</si>
  <si>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</si>
  <si>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</si>
  <si>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</si>
  <si>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</si>
  <si>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</si>
  <si>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</si>
  <si>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</si>
  <si>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</si>
  <si>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</si>
  <si>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</si>
  <si>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</si>
  <si>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</si>
  <si>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</si>
  <si>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</si>
  <si>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</si>
  <si>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</si>
  <si>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</si>
  <si>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</si>
  <si>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</si>
  <si>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</si>
  <si>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</si>
  <si>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</si>
  <si>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</si>
  <si>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</si>
  <si>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</si>
  <si>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</si>
  <si>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</si>
  <si>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</si>
  <si>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</si>
  <si>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</si>
  <si>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</si>
  <si>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</si>
  <si>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</si>
  <si>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</si>
  <si>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</si>
  <si>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</si>
  <si>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</si>
  <si>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</si>
  <si>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</si>
  <si>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</si>
  <si>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</si>
  <si>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</si>
  <si>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</si>
  <si>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</si>
  <si>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</si>
  <si>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</si>
  <si>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</si>
  <si>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</si>
  <si>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</si>
  <si>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</si>
  <si>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</si>
  <si>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</si>
  <si>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</si>
  <si>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</si>
  <si>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</si>
  <si>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</si>
  <si>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</si>
  <si>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</si>
  <si>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</si>
  <si>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</si>
  <si>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</si>
  <si>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</si>
  <si>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</si>
  <si>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</si>
  <si>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</si>
  <si>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</si>
  <si>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</si>
  <si>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</si>
  <si>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</si>
  <si>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</si>
  <si>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</si>
  <si>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</si>
  <si>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</si>
  <si>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</si>
  <si>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</si>
  <si>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</si>
  <si>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</si>
  <si>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</si>
  <si>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</si>
  <si>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</si>
  <si>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</si>
  <si>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</si>
  <si>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</si>
  <si>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</si>
  <si>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</si>
  <si>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</si>
  <si>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</si>
  <si>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</si>
  <si>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</si>
  <si>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</si>
  <si>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</si>
  <si>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</si>
  <si>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</si>
  <si>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</si>
  <si>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</si>
  <si>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</si>
  <si>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</si>
  <si>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</si>
  <si>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</si>
  <si>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</si>
  <si>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</si>
  <si>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</si>
  <si>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</si>
  <si>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</si>
  <si>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</si>
  <si>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</si>
  <si>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</si>
  <si>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</si>
  <si>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</si>
  <si>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</si>
  <si>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</si>
  <si>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</si>
  <si>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</si>
  <si>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</si>
  <si>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</si>
  <si>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</si>
  <si>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</si>
  <si>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</si>
  <si>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</si>
  <si>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</si>
  <si>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</si>
  <si>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</si>
  <si>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</si>
  <si>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</si>
  <si>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</si>
  <si>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</si>
  <si>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</si>
  <si>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</si>
  <si>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</si>
  <si>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</si>
  <si>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</si>
  <si>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</si>
  <si>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</si>
  <si>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</si>
  <si>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</si>
  <si>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</si>
  <si>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</si>
  <si>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</si>
  <si>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</si>
  <si>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</si>
  <si>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</si>
  <si>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</si>
  <si>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</si>
  <si>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</si>
  <si>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</si>
  <si>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</si>
  <si>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</si>
  <si>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</si>
  <si>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</si>
  <si>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</si>
  <si>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</si>
  <si>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</si>
  <si>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</si>
  <si>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</si>
  <si>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</si>
  <si>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</si>
  <si>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</si>
  <si>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</si>
  <si>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</si>
  <si>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</si>
  <si>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</si>
  <si>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</si>
  <si>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</si>
  <si>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</si>
  <si>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</si>
  <si>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</si>
  <si>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</si>
  <si>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</si>
  <si>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</si>
  <si>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</si>
  <si>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</si>
  <si>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</si>
  <si>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</si>
  <si>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</si>
  <si>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</si>
  <si>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</si>
  <si>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</si>
  <si>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</si>
  <si>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</si>
  <si>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</si>
  <si>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</si>
  <si>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</si>
  <si>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</si>
  <si>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</si>
  <si>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</si>
  <si>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</si>
  <si>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</si>
  <si>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</si>
  <si>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</si>
  <si>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</si>
  <si>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</si>
  <si>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</si>
  <si>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</si>
  <si>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</si>
  <si>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</si>
  <si>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</si>
  <si>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</si>
  <si>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</si>
  <si>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</si>
  <si>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</si>
  <si>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</si>
  <si>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</si>
  <si>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</si>
  <si>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</si>
  <si>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</si>
  <si>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</si>
  <si>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</si>
  <si>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</si>
  <si>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</si>
  <si>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</si>
  <si>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</si>
  <si>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</si>
  <si>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</si>
  <si>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</si>
  <si>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</si>
  <si>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</si>
  <si>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</si>
  <si>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</si>
  <si>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</si>
  <si>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</si>
  <si>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</si>
  <si>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</si>
  <si>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</si>
  <si>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</si>
  <si>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</si>
  <si>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</si>
  <si>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</si>
  <si>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</si>
  <si>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</si>
  <si>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</si>
  <si>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</si>
  <si>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</si>
  <si>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</si>
  <si>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</si>
  <si>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</si>
  <si>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</si>
  <si>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</si>
  <si>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</si>
  <si>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</si>
  <si>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</si>
  <si>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</si>
  <si>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</si>
  <si>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</si>
  <si>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</si>
  <si>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</si>
  <si>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</si>
  <si>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</si>
  <si>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</si>
  <si>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</si>
  <si>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</si>
  <si>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</si>
  <si>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</si>
  <si>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</si>
  <si>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</si>
  <si>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</si>
  <si>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</si>
  <si>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</si>
  <si>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</si>
  <si>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</si>
  <si>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</si>
  <si>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</si>
  <si>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</si>
  <si>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</si>
  <si>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</si>
  <si>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</si>
  <si>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</si>
  <si>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</si>
  <si>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</si>
  <si>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</si>
  <si>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</si>
  <si>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</si>
  <si>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</si>
  <si>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</si>
  <si>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</si>
  <si>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</si>
  <si>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</si>
  <si>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</si>
  <si>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</si>
  <si>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</si>
  <si>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</si>
  <si>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</si>
  <si>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</si>
  <si>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</si>
  <si>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</si>
  <si>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</si>
  <si>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</si>
  <si>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</si>
  <si>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</si>
  <si>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</si>
  <si>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</si>
  <si>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</si>
  <si>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</si>
  <si>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</si>
  <si>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</si>
  <si>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</si>
  <si>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</si>
  <si>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</si>
  <si>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</si>
  <si>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</si>
  <si>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</si>
  <si>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</si>
  <si>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</si>
  <si>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</si>
  <si>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</si>
  <si>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</si>
  <si>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</si>
  <si>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</si>
  <si>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</si>
  <si>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</si>
  <si>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</si>
  <si>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</si>
  <si>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</si>
  <si>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</si>
  <si>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</si>
  <si>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</si>
  <si>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</si>
  <si>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</si>
  <si>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</si>
  <si>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</si>
  <si>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</si>
  <si>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</si>
  <si>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</si>
  <si>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</si>
  <si>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</si>
  <si>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</si>
  <si>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</si>
  <si>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</si>
  <si>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</si>
  <si>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</si>
  <si>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</si>
  <si>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</si>
  <si>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</si>
  <si>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</si>
  <si>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</si>
  <si>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</si>
  <si>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</si>
  <si>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</si>
  <si>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</si>
  <si>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</si>
  <si>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</si>
  <si>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</si>
  <si>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</si>
  <si>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</si>
  <si>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</si>
  <si>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</si>
  <si>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</si>
  <si>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</si>
  <si>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</si>
  <si>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</si>
  <si>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</si>
  <si>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</si>
  <si>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</si>
  <si>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</si>
  <si>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</si>
  <si>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</si>
  <si>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</si>
  <si>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</si>
  <si>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</si>
  <si>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</si>
  <si>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</si>
  <si>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</si>
  <si>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</si>
  <si>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</si>
  <si>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</si>
  <si>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</si>
  <si>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</si>
  <si>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</si>
  <si>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</si>
  <si>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</si>
  <si>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</si>
  <si>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</si>
  <si>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</si>
  <si>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</si>
  <si>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</si>
  <si>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</si>
  <si>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</si>
  <si>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</si>
  <si>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</si>
  <si>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</si>
  <si>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</si>
  <si>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</si>
  <si>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</si>
  <si>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</si>
  <si>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</si>
  <si>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</si>
  <si>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</si>
  <si>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</si>
  <si>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</si>
  <si>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</si>
  <si>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</si>
  <si>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</si>
  <si>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</si>
  <si>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</si>
  <si>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</si>
  <si>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</si>
  <si>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</si>
  <si>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</si>
  <si>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</si>
  <si>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</si>
  <si>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</si>
  <si>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</si>
  <si>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</si>
  <si>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</si>
  <si>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</si>
  <si>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</si>
  <si>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</si>
  <si>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</si>
  <si>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</si>
  <si>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</si>
  <si>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</si>
  <si>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</si>
  <si>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</si>
  <si>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</si>
  <si>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</si>
  <si>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</si>
  <si>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</si>
  <si>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</si>
  <si>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</si>
  <si>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</si>
  <si>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</si>
  <si>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</si>
  <si>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</si>
  <si>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</si>
  <si>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</si>
  <si>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</si>
  <si>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</si>
  <si>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</si>
  <si>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</si>
  <si>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</si>
  <si>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</si>
  <si>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</si>
  <si>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</si>
  <si>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</si>
  <si>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</si>
  <si>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</si>
  <si>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</si>
  <si>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</si>
  <si>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</si>
  <si>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</si>
  <si>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</si>
  <si>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</si>
  <si>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</si>
  <si>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</si>
  <si>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</si>
  <si>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</si>
  <si>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</si>
  <si>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</si>
  <si>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</si>
  <si>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</si>
  <si>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</si>
  <si>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</si>
  <si>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</si>
  <si>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</si>
  <si>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</si>
  <si>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</si>
  <si>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</si>
  <si>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</si>
  <si>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</si>
  <si>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</si>
  <si>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</si>
  <si>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</si>
  <si>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</si>
  <si>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</si>
  <si>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</si>
  <si>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</si>
  <si>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</si>
  <si>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</si>
  <si>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</si>
  <si>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</si>
  <si>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</si>
  <si>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</si>
  <si>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</si>
  <si>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</si>
  <si>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</si>
  <si>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</si>
  <si>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</si>
  <si>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</si>
  <si>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</si>
  <si>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</si>
  <si>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</si>
  <si>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</si>
  <si>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</si>
  <si>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</si>
  <si>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</si>
  <si>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</si>
  <si>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</si>
  <si>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</si>
  <si>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</si>
  <si>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</si>
  <si>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</si>
  <si>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</si>
  <si>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</si>
  <si>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</si>
  <si>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</si>
  <si>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</si>
  <si>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</si>
  <si>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</si>
  <si>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</si>
  <si>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</si>
  <si>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</si>
  <si>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</si>
  <si>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</si>
  <si>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</si>
  <si>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</si>
  <si>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</si>
  <si>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</si>
  <si>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</si>
  <si>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</si>
  <si>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</si>
  <si>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</si>
  <si>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</si>
  <si>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</si>
  <si>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</si>
  <si>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</si>
  <si>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</si>
  <si>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</si>
  <si>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</si>
  <si>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</si>
  <si>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</si>
  <si>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</si>
  <si>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</si>
  <si>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</si>
  <si>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</si>
  <si>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</si>
  <si>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</si>
  <si>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</si>
  <si>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</si>
  <si>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</si>
  <si>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</si>
  <si>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</si>
  <si>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</si>
  <si>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</si>
  <si>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</si>
  <si>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</si>
  <si>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</si>
  <si>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</si>
  <si>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</si>
  <si>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</si>
  <si>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</si>
  <si>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</si>
  <si>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</si>
  <si>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</si>
  <si>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</si>
  <si>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</si>
  <si>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</si>
  <si>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</si>
  <si>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</si>
  <si>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</si>
  <si>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</si>
  <si>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</si>
  <si>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</si>
  <si>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</si>
  <si>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</si>
  <si>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</si>
  <si>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</si>
  <si>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</si>
  <si>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</si>
  <si>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</si>
  <si>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</si>
  <si>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</si>
  <si>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</si>
  <si>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</si>
  <si>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</si>
  <si>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</si>
  <si>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</si>
  <si>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</si>
  <si>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</si>
  <si>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</si>
  <si>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</si>
  <si>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</si>
  <si>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</si>
  <si>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</si>
  <si>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</si>
  <si>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</si>
  <si>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</si>
  <si>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</si>
  <si>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</si>
  <si>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</si>
  <si>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</si>
  <si>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</si>
  <si>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</si>
  <si>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</si>
  <si>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</si>
  <si>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</si>
  <si>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</si>
  <si>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</si>
  <si>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</si>
  <si>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</si>
  <si>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</si>
  <si>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</si>
  <si>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</si>
  <si>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</si>
  <si>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</si>
  <si>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</si>
  <si>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</si>
  <si>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</si>
  <si>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</si>
  <si>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</si>
  <si>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</si>
  <si>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</si>
  <si>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</si>
  <si>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</si>
  <si>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</si>
  <si>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</si>
  <si>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</si>
  <si>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</si>
  <si>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</si>
  <si>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</si>
  <si>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</si>
  <si>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</si>
  <si>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</si>
  <si>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</si>
  <si>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</si>
  <si>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</si>
  <si>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</si>
  <si>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</si>
  <si>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</si>
  <si>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</si>
  <si>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</si>
  <si>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</si>
  <si>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</si>
  <si>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</si>
  <si>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</si>
  <si>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</si>
  <si>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</si>
  <si>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</si>
  <si>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</si>
  <si>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</si>
  <si>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</si>
  <si>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</si>
  <si>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</si>
  <si>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</si>
  <si>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</si>
  <si>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</si>
  <si>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</si>
  <si>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</si>
  <si>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</si>
  <si>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</si>
  <si>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</si>
  <si>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</si>
  <si>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</si>
  <si>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</si>
  <si>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</si>
  <si>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</si>
  <si>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</si>
  <si>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</si>
  <si>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</si>
  <si>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</si>
  <si>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</si>
  <si>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</si>
  <si>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</si>
  <si>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</si>
  <si>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</si>
  <si>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</si>
  <si>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</si>
  <si>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</si>
  <si>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</si>
  <si>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</si>
  <si>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</si>
  <si>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</si>
  <si>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</si>
  <si>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</si>
  <si>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</si>
  <si>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</si>
  <si>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</si>
  <si>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</si>
  <si>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</si>
  <si>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</si>
  <si>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</si>
  <si>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</si>
  <si>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</si>
  <si>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</si>
  <si>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</si>
  <si>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</si>
  <si>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</si>
  <si>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</si>
  <si>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</si>
  <si>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</si>
  <si>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</si>
  <si>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</si>
  <si>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</si>
  <si>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</si>
  <si>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</si>
  <si>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</si>
  <si>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</si>
  <si>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</si>
  <si>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</si>
  <si>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</si>
  <si>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</si>
  <si>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</si>
  <si>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</si>
  <si>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</si>
  <si>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</si>
  <si>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</si>
  <si>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</si>
  <si>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</si>
  <si>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</si>
  <si>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</si>
  <si>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</si>
  <si>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</si>
  <si>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</si>
  <si>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</si>
  <si>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</si>
  <si>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</si>
  <si>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</si>
  <si>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</si>
  <si>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</si>
  <si>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</si>
  <si>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</si>
  <si>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</si>
  <si>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</si>
  <si>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</si>
  <si>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</si>
  <si>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</si>
  <si>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</si>
  <si>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</si>
  <si>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</si>
  <si>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</si>
  <si>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</si>
  <si>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</si>
  <si>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</si>
  <si>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</si>
  <si>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</si>
  <si>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</si>
  <si>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</si>
  <si>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</si>
  <si>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</si>
  <si>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</si>
  <si>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</si>
  <si>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</si>
  <si>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</si>
  <si>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</si>
  <si>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</si>
  <si>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</si>
  <si>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</si>
  <si>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</si>
  <si>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</si>
  <si>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</si>
  <si>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</si>
  <si>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</si>
  <si>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</si>
  <si>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</si>
  <si>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</si>
  <si>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</si>
  <si>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</si>
  <si>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</si>
  <si>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</si>
  <si>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</si>
  <si>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</si>
  <si>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</si>
  <si>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</si>
  <si>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</si>
  <si>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</si>
  <si>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</si>
  <si>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</si>
  <si>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</si>
  <si>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</si>
  <si>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</si>
  <si>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</si>
  <si>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</si>
  <si>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</si>
  <si>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</si>
  <si>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</si>
  <si>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</si>
  <si>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</si>
  <si>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</si>
  <si>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</si>
  <si>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</si>
  <si>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</si>
  <si>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</si>
  <si>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</si>
  <si>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</si>
  <si>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</si>
  <si>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</si>
  <si>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</si>
  <si>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</si>
  <si>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</si>
  <si>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</si>
  <si>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</si>
  <si>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</si>
  <si>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</si>
  <si>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</si>
  <si>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</si>
  <si>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</si>
  <si>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</si>
  <si>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</si>
  <si>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</si>
  <si>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</si>
  <si>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</si>
  <si>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</si>
  <si>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</si>
  <si>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</si>
  <si>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</si>
  <si>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</si>
  <si>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</si>
  <si>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</si>
  <si>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</si>
  <si>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</si>
  <si>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</si>
  <si>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</si>
  <si>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</si>
  <si>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</si>
  <si>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</si>
  <si>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</si>
  <si>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</si>
  <si>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</si>
  <si>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</si>
  <si>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</si>
  <si>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</si>
  <si>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</si>
  <si>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</si>
  <si>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</si>
  <si>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</si>
  <si>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</si>
  <si>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</si>
  <si>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</si>
  <si>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</si>
  <si>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</si>
  <si>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</si>
  <si>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</si>
  <si>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</si>
  <si>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</si>
  <si>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</si>
  <si>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</si>
  <si>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</si>
  <si>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</si>
  <si>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</si>
  <si>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</si>
  <si>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</si>
  <si>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</si>
  <si>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</si>
  <si>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</si>
  <si>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</si>
  <si>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</si>
  <si>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</si>
  <si>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</si>
  <si>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</si>
  <si>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</si>
  <si>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</si>
  <si>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</si>
  <si>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</si>
  <si>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</si>
  <si>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</si>
  <si>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</si>
  <si>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</si>
  <si>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</si>
  <si>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</si>
  <si>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</si>
  <si>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</si>
  <si>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</si>
  <si>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</si>
  <si>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</si>
  <si>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</si>
  <si>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</si>
  <si>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</si>
  <si>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</si>
  <si>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</si>
  <si>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</si>
  <si>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</si>
  <si>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</si>
  <si>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</si>
  <si>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</si>
  <si>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</si>
  <si>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</si>
  <si>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</si>
  <si>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</si>
  <si>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</si>
  <si>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</si>
  <si>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</si>
  <si>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</si>
  <si>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</si>
  <si>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</si>
  <si>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</si>
  <si>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</si>
  <si>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</si>
  <si>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</si>
  <si>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</si>
  <si>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</si>
  <si>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</si>
  <si>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</si>
  <si>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</si>
  <si>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</si>
  <si>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</si>
  <si>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</si>
  <si>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</si>
  <si>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</si>
  <si>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</si>
  <si>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</si>
  <si>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</si>
  <si>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</si>
  <si>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</si>
  <si>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</si>
  <si>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</si>
  <si>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</si>
  <si>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</si>
  <si>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</si>
  <si>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</si>
  <si>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</si>
  <si>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</si>
  <si>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</si>
  <si>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</si>
  <si>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</si>
  <si>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</si>
  <si>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</si>
  <si>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</si>
  <si>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</si>
  <si>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</si>
  <si>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</si>
  <si>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</si>
  <si>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</si>
  <si>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</si>
  <si>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</si>
  <si>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</si>
  <si>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</si>
  <si>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</si>
  <si>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</si>
  <si>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</si>
  <si>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</si>
  <si>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</si>
  <si>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</si>
  <si>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</si>
  <si>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</si>
  <si>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</si>
  <si>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</si>
  <si>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</si>
  <si>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</si>
  <si>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</si>
  <si>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</si>
  <si>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</si>
  <si>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</si>
  <si>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</si>
  <si>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</si>
  <si>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</si>
  <si>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</si>
  <si>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</si>
  <si>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</si>
  <si>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</si>
  <si>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</si>
  <si>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</si>
  <si>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</si>
  <si>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</si>
  <si>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</si>
  <si>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</si>
  <si>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</si>
  <si>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</si>
  <si>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</si>
  <si>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</si>
  <si>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</si>
  <si>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</si>
  <si>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</si>
  <si>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</si>
  <si>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</si>
  <si>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</si>
  <si>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</si>
  <si>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</si>
  <si>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</si>
  <si>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</si>
  <si>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</si>
  <si>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</si>
  <si>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</si>
  <si>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</si>
  <si>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</si>
  <si>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</si>
  <si>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</si>
  <si>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</si>
  <si>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</si>
  <si>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</si>
  <si>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</si>
  <si>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</si>
  <si>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</si>
  <si>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</si>
  <si>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</si>
  <si>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</si>
  <si>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</si>
  <si>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</si>
  <si>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</si>
  <si>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</si>
  <si>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</si>
  <si>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</si>
  <si>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</si>
  <si>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</si>
  <si>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</si>
  <si>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</si>
  <si>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</si>
  <si>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</si>
  <si>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</si>
  <si>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</si>
  <si>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</si>
  <si>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</si>
  <si>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</si>
  <si>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</si>
  <si>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</si>
  <si>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</si>
  <si>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</si>
  <si>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</si>
  <si>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</si>
  <si>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</si>
  <si>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</si>
  <si>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</si>
  <si>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</si>
  <si>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</si>
  <si>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</si>
  <si>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</si>
  <si>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</si>
  <si>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</si>
  <si>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</si>
  <si>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</si>
  <si>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</si>
  <si>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</si>
  <si>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</si>
  <si>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</si>
  <si>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</si>
  <si>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</si>
  <si>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</si>
  <si>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</si>
  <si>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</si>
  <si>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</si>
  <si>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</si>
  <si>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</si>
  <si>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</si>
  <si>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</si>
  <si>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</si>
  <si>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</si>
  <si>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</si>
  <si>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</si>
  <si>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</si>
  <si>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</si>
  <si>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</si>
  <si>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</si>
  <si>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</si>
  <si>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</si>
  <si>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</si>
  <si>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</si>
  <si>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</si>
  <si>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</si>
  <si>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</si>
  <si>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</si>
  <si>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</si>
  <si>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</si>
  <si>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</si>
  <si>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</si>
  <si>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</si>
  <si>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</si>
  <si>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</si>
  <si>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</si>
  <si>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</si>
  <si>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</si>
  <si>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</si>
  <si>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</si>
  <si>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</si>
  <si>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</si>
  <si>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</si>
  <si>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</si>
  <si>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</si>
  <si>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</si>
  <si>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</si>
  <si>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</si>
  <si>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</si>
  <si>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</si>
  <si>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</si>
  <si>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</si>
  <si>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</si>
  <si>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</si>
  <si>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</si>
  <si>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</si>
  <si>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</si>
  <si>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</si>
  <si>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</si>
  <si>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</si>
  <si>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</si>
  <si>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</si>
  <si>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</si>
  <si>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</si>
  <si>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</si>
  <si>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</si>
  <si>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</si>
  <si>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</si>
  <si>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</si>
  <si>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</si>
  <si>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</si>
  <si>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</si>
  <si>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</si>
  <si>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</si>
  <si>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</si>
  <si>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</si>
  <si>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</si>
  <si>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</si>
  <si>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</si>
  <si>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</si>
  <si>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</si>
  <si>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</si>
  <si>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</si>
  <si>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</si>
  <si>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</si>
  <si>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</si>
  <si>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</si>
  <si>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</si>
  <si>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</si>
  <si>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</si>
  <si>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</si>
  <si>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</si>
  <si>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</si>
  <si>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</si>
  <si>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</si>
  <si>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</si>
  <si>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</si>
  <si>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</si>
  <si>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</si>
  <si>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</si>
  <si>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</si>
  <si>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</si>
  <si>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</si>
  <si>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</si>
  <si>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</si>
  <si>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</si>
  <si>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</si>
  <si>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</si>
  <si>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</si>
  <si>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</si>
  <si>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</si>
  <si>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</si>
  <si>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</si>
  <si>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</si>
  <si>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</si>
  <si>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</si>
  <si>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</si>
  <si>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</si>
  <si>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</si>
  <si>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</si>
  <si>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</si>
  <si>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</si>
  <si>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</si>
  <si>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</si>
  <si>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</si>
  <si>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</si>
  <si>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</si>
  <si>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</si>
  <si>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</si>
  <si>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</si>
  <si>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</si>
  <si>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</si>
  <si>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</si>
  <si>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</si>
  <si>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</si>
  <si>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</si>
  <si>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</si>
  <si>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</si>
  <si>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</si>
  <si>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</si>
  <si>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</si>
  <si>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</si>
  <si>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</si>
  <si>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</si>
  <si>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</si>
  <si>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</si>
  <si>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</si>
  <si>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</si>
  <si>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</si>
  <si>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</si>
  <si>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</si>
  <si>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</si>
  <si>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</si>
  <si>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</si>
  <si>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</si>
  <si>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</si>
  <si>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</si>
  <si>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</si>
  <si>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</si>
  <si>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</si>
  <si>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</si>
  <si>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</si>
  <si>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</si>
  <si>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</si>
  <si>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</si>
  <si>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</si>
  <si>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</si>
  <si>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</si>
  <si>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</si>
  <si>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</si>
  <si>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</si>
  <si>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</si>
  <si>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</si>
  <si>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</si>
  <si>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</si>
  <si>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</si>
  <si>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</si>
  <si>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</si>
  <si>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</si>
  <si>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</si>
  <si>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</si>
  <si>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</si>
  <si>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</si>
  <si>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</si>
  <si>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</si>
  <si>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</si>
  <si>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</si>
  <si>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</si>
  <si>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</si>
  <si>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</si>
  <si>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</si>
  <si>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</si>
  <si>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</si>
  <si>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</si>
  <si>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</si>
  <si>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</si>
  <si>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</si>
  <si>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</si>
  <si>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</si>
  <si>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</si>
  <si>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</si>
  <si>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</si>
  <si>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</si>
  <si>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</si>
  <si>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</si>
  <si>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</si>
  <si>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</si>
  <si>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</si>
  <si>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</si>
  <si>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</si>
  <si>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</si>
  <si>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</si>
  <si>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</si>
  <si>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</si>
  <si>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</si>
  <si>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</si>
  <si>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</si>
  <si>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</si>
  <si>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</si>
  <si>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</si>
  <si>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</si>
  <si>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</si>
  <si>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</si>
  <si>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</si>
  <si>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</si>
  <si>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</si>
  <si>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</si>
  <si>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</si>
  <si>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</si>
  <si>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</si>
  <si>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</si>
  <si>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</si>
  <si>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</si>
  <si>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</si>
  <si>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</si>
  <si>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</si>
  <si>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</si>
  <si>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</si>
  <si>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</si>
  <si>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</si>
  <si>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</si>
  <si>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</si>
  <si>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</si>
  <si>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</si>
  <si>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</si>
  <si>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</si>
  <si>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</si>
  <si>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</si>
  <si>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</si>
  <si>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</si>
  <si>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</si>
  <si>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</si>
  <si>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</si>
  <si>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</si>
  <si>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</si>
  <si>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</si>
  <si>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</si>
  <si>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</si>
  <si>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</si>
  <si>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</si>
  <si>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</si>
  <si>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</si>
  <si>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</si>
  <si>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</si>
  <si>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</si>
  <si>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</si>
  <si>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</si>
  <si>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</si>
  <si>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</si>
  <si>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</si>
  <si>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</si>
  <si>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</si>
  <si>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</si>
  <si>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</si>
  <si>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</si>
  <si>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</si>
  <si>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</si>
  <si>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</si>
  <si>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</si>
  <si>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</si>
  <si>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</si>
  <si>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</si>
  <si>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</si>
  <si>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</si>
  <si>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</si>
  <si>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</si>
  <si>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</si>
  <si>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</si>
  <si>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</si>
  <si>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</si>
  <si>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</si>
  <si>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</si>
  <si>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</si>
  <si>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</si>
  <si>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</si>
  <si>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</si>
  <si>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</si>
  <si>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</si>
  <si>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</si>
  <si>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</si>
  <si>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</si>
  <si>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</si>
  <si>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</si>
  <si>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</si>
  <si>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</si>
  <si>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</si>
  <si>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</si>
  <si>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</si>
  <si>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</si>
  <si>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</si>
  <si>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</si>
  <si>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</si>
  <si>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</si>
  <si>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</si>
  <si>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</si>
  <si>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</si>
  <si>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</si>
  <si>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</si>
  <si>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</si>
  <si>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</si>
  <si>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</si>
  <si>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</si>
  <si>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</si>
  <si>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</si>
  <si>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</si>
  <si>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</si>
  <si>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</si>
  <si>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</si>
  <si>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</si>
  <si>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</si>
  <si>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</si>
  <si>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</si>
  <si>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</si>
  <si>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</si>
  <si>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</si>
  <si>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</si>
  <si>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</si>
  <si>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</si>
  <si>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</si>
  <si>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</si>
  <si>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</si>
  <si>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</si>
  <si>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</si>
  <si>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</si>
  <si>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</si>
  <si>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</si>
  <si>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</si>
  <si>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</si>
  <si>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</si>
  <si>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</si>
  <si>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</si>
  <si>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</si>
  <si>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</si>
  <si>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</si>
  <si>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</si>
  <si>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</si>
  <si>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</si>
  <si>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</si>
  <si>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</si>
  <si>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</si>
  <si>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</si>
  <si>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</si>
  <si>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</si>
  <si>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</si>
  <si>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</si>
  <si>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</si>
  <si>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</si>
  <si>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</si>
  <si>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</si>
  <si>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</si>
  <si>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</si>
  <si>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</si>
  <si>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</si>
  <si>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</si>
  <si>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</si>
  <si>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</si>
  <si>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</si>
  <si>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</si>
  <si>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</si>
  <si>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</si>
  <si>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</si>
  <si>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</si>
  <si>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</si>
  <si>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</si>
  <si>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</si>
  <si>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</si>
  <si>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</si>
  <si>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</si>
  <si>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</si>
  <si>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</si>
  <si>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</si>
  <si>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</si>
  <si>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</si>
  <si>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</si>
  <si>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</si>
  <si>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</si>
  <si>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</si>
  <si>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</si>
  <si>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</si>
  <si>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</si>
  <si>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</si>
  <si>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</si>
  <si>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</si>
  <si>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</si>
  <si>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</si>
  <si>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</si>
  <si>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</si>
  <si>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</si>
  <si>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</si>
  <si>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</si>
  <si>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</si>
  <si>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</si>
  <si>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</si>
  <si>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</si>
  <si>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</si>
  <si>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</si>
  <si>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</si>
  <si>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</si>
  <si>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</si>
  <si>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</si>
  <si>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</si>
  <si>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</si>
  <si>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</si>
  <si>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</si>
  <si>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</si>
  <si>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</si>
  <si>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</si>
  <si>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</si>
  <si>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</si>
  <si>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</si>
  <si>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</si>
  <si>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</si>
  <si>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</si>
  <si>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</si>
  <si>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</si>
  <si>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</si>
  <si>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</si>
  <si>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</si>
  <si>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</si>
  <si>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</si>
  <si>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</si>
  <si>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</si>
  <si>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</si>
  <si>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</si>
  <si>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</si>
  <si>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</si>
  <si>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</si>
  <si>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</si>
  <si>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</si>
  <si>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</si>
  <si>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</si>
  <si>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</si>
  <si>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</si>
  <si>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</si>
  <si>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</si>
  <si>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</si>
  <si>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</si>
  <si>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</si>
  <si>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</si>
  <si>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</si>
  <si>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</si>
  <si>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</si>
  <si>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</si>
  <si>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</si>
  <si>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</si>
  <si>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</si>
  <si>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</si>
  <si>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</si>
  <si>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</si>
  <si>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</si>
  <si>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</si>
  <si>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</si>
  <si>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</si>
  <si>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</si>
  <si>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</si>
  <si>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</si>
  <si>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</si>
  <si>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</si>
  <si>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</si>
  <si>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</si>
  <si>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</si>
  <si>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</si>
  <si>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</si>
  <si>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</si>
  <si>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</si>
  <si>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</si>
  <si>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</si>
  <si>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</si>
  <si>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</si>
  <si>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</si>
  <si>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</si>
  <si>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</si>
  <si>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</si>
  <si>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</si>
  <si>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</si>
  <si>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</si>
  <si>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</si>
  <si>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</si>
  <si>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</si>
  <si>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</si>
  <si>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</si>
  <si>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</si>
  <si>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</si>
  <si>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</si>
  <si>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</si>
  <si>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</si>
  <si>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</si>
  <si>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</si>
  <si>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</si>
  <si>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</si>
  <si>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</si>
  <si>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</si>
  <si>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</si>
  <si>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</si>
  <si>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</si>
  <si>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</si>
  <si>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</si>
  <si>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</si>
  <si>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</si>
  <si>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</si>
  <si>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</si>
  <si>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</si>
  <si>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</si>
  <si>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</si>
  <si>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</si>
  <si>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</si>
  <si>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</si>
  <si>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</si>
  <si>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</si>
  <si>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</si>
  <si>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</si>
  <si>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</si>
  <si>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</si>
  <si>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</si>
  <si>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</si>
  <si>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</si>
  <si>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</si>
  <si>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</si>
  <si>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</si>
  <si>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</si>
  <si>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</si>
  <si>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</si>
  <si>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</si>
  <si>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</si>
  <si>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</si>
  <si>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</si>
  <si>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</si>
  <si>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</si>
  <si>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</si>
  <si>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</si>
  <si>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</si>
  <si>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</si>
  <si>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</si>
  <si>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</si>
  <si>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</si>
  <si>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</si>
  <si>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</si>
  <si>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</si>
  <si>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</si>
  <si>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</si>
  <si>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</si>
  <si>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</si>
  <si>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</si>
  <si>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</si>
  <si>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</si>
  <si>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</si>
  <si>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</si>
  <si>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</si>
  <si>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</si>
  <si>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</si>
  <si>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</si>
  <si>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</si>
  <si>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</si>
  <si>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</si>
  <si>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</si>
  <si>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</si>
  <si>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</si>
  <si>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</si>
  <si>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</si>
  <si>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</si>
  <si>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</si>
  <si>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</si>
  <si>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</si>
  <si>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</si>
  <si>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</si>
  <si>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</si>
  <si>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</si>
  <si>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</si>
  <si>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</si>
  <si>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</si>
  <si>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</si>
  <si>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</si>
  <si>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</si>
  <si>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</si>
  <si>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</si>
  <si>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</si>
  <si>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</si>
  <si>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</si>
  <si>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</si>
  <si>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</si>
  <si>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</si>
  <si>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</si>
  <si>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</si>
  <si>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</si>
  <si>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</si>
  <si>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</si>
  <si>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</si>
  <si>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</si>
  <si>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</si>
  <si>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</si>
  <si>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</si>
  <si>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</si>
  <si>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</si>
  <si>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</si>
  <si>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</si>
  <si>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</si>
  <si>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</si>
  <si>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</si>
  <si>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</si>
  <si>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</si>
  <si>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</si>
  <si>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</si>
  <si>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</si>
  <si>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</si>
  <si>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</si>
  <si>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</si>
  <si>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</si>
  <si>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</si>
  <si>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</si>
  <si>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</si>
  <si>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</si>
  <si>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</si>
  <si>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</si>
  <si>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</si>
  <si>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</si>
  <si>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</si>
  <si>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</si>
  <si>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</si>
  <si>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</si>
  <si>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</si>
  <si>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</si>
  <si>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</si>
  <si>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</si>
  <si>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</si>
  <si>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</si>
  <si>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</si>
  <si>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</si>
  <si>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</si>
  <si>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</si>
  <si>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</si>
  <si>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</si>
  <si>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</si>
  <si>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</si>
  <si>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</si>
  <si>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</si>
  <si>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</si>
  <si>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</si>
  <si>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</si>
  <si>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</si>
  <si>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</si>
  <si>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</si>
  <si>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</si>
  <si>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</si>
  <si>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</si>
  <si>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</si>
  <si>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</si>
  <si>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</si>
  <si>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</si>
  <si>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</si>
  <si>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</si>
  <si>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</si>
  <si>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</si>
  <si>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</si>
  <si>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</si>
  <si>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</si>
  <si>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</si>
  <si>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</si>
  <si>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</si>
  <si>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</si>
  <si>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</si>
  <si>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</si>
  <si>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</si>
  <si>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</si>
  <si>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</si>
  <si>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</si>
  <si>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</si>
  <si>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</si>
  <si>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</si>
  <si>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</si>
  <si>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</si>
  <si>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</si>
  <si>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</si>
  <si>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</si>
  <si>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</si>
  <si>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</si>
  <si>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</si>
  <si>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</si>
  <si>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</si>
  <si>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</si>
  <si>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</si>
  <si>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</si>
  <si>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</si>
  <si>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</si>
  <si>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</si>
  <si>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</si>
  <si>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</si>
  <si>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</si>
  <si>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</si>
  <si>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</si>
  <si>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</si>
  <si>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</si>
  <si>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</si>
  <si>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</si>
  <si>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</si>
  <si>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</si>
  <si>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</si>
  <si>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</si>
  <si>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</si>
  <si>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</si>
  <si>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</si>
  <si>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</si>
  <si>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</si>
  <si>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</si>
  <si>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</si>
  <si>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</si>
  <si>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</si>
  <si>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</si>
  <si>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</si>
  <si>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</si>
  <si>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</si>
  <si>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</si>
  <si>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</si>
  <si>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</si>
  <si>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</si>
  <si>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</si>
  <si>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</si>
  <si>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</si>
  <si>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</si>
  <si>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</si>
  <si>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</si>
  <si>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</si>
  <si>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</si>
  <si>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</si>
  <si>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</si>
  <si>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</si>
  <si>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</si>
  <si>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</si>
  <si>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</si>
  <si>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</si>
  <si>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</si>
  <si>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</si>
  <si>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</si>
  <si>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</si>
  <si>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</si>
  <si>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</si>
  <si>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</si>
  <si>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</si>
  <si>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</si>
  <si>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</si>
  <si>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</si>
  <si>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</si>
  <si>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</si>
  <si>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</si>
  <si>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</si>
  <si>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</si>
  <si>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</si>
  <si>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</si>
  <si>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</si>
  <si>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</si>
  <si>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</si>
  <si>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</si>
  <si>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</si>
  <si>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</si>
  <si>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</si>
  <si>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</si>
  <si>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</si>
  <si>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</si>
  <si>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</si>
  <si>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</si>
  <si>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</si>
  <si>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</si>
  <si>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</si>
  <si>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</si>
  <si>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</si>
  <si>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</si>
  <si>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</si>
  <si>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</si>
  <si>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</si>
  <si>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</si>
  <si>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</si>
  <si>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</si>
  <si>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</si>
  <si>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</si>
  <si>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</si>
  <si>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</si>
  <si>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</si>
  <si>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</si>
  <si>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</si>
  <si>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</si>
  <si>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</si>
  <si>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</si>
  <si>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</si>
  <si>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</si>
  <si>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</si>
  <si>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</si>
  <si>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</si>
  <si>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</si>
  <si>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</si>
  <si>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</si>
  <si>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</si>
  <si>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</si>
  <si>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</si>
  <si>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</si>
  <si>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</si>
  <si>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</si>
  <si>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</si>
  <si>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</si>
  <si>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</si>
  <si>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</si>
  <si>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</si>
  <si>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</si>
  <si>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</si>
  <si>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</si>
  <si>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</si>
  <si>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</si>
  <si>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</si>
  <si>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</si>
  <si>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</si>
  <si>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</si>
  <si>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</si>
  <si>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</si>
  <si>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</si>
  <si>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</si>
  <si>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</si>
  <si>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</si>
  <si>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</si>
  <si>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</si>
  <si>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</si>
  <si>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</si>
  <si>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</si>
  <si>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</si>
  <si>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</si>
  <si>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</si>
  <si>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</si>
  <si>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</si>
  <si>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</si>
  <si>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</si>
  <si>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</si>
  <si>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</si>
  <si>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</si>
  <si>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</si>
  <si>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</si>
  <si>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</si>
  <si>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</si>
  <si>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</si>
  <si>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</si>
  <si>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</si>
  <si>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</si>
  <si>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</si>
  <si>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</si>
  <si>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</si>
  <si>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</si>
  <si>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</si>
  <si>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</si>
  <si>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</si>
  <si>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</si>
  <si>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</si>
  <si>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</si>
  <si>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</si>
  <si>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</si>
  <si>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</si>
  <si>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</si>
  <si>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</si>
  <si>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</si>
  <si>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</si>
  <si>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</si>
  <si>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</si>
  <si>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</si>
  <si>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</si>
  <si>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</si>
  <si>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</si>
  <si>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</si>
  <si>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</si>
  <si>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</si>
  <si>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</si>
  <si>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</si>
  <si>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</si>
  <si>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</si>
  <si>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</si>
  <si>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</si>
  <si>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</si>
  <si>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</si>
  <si>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</si>
  <si>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</si>
  <si>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</si>
  <si>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</si>
  <si>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</si>
  <si>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</si>
  <si>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</si>
  <si>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</si>
  <si>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</si>
  <si>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</si>
  <si>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</si>
  <si>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</si>
  <si>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</si>
  <si>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</si>
  <si>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</si>
  <si>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</si>
  <si>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</si>
  <si>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</si>
  <si>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</si>
  <si>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</si>
  <si>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</si>
  <si>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</si>
  <si>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</si>
  <si>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</si>
  <si>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</si>
  <si>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</si>
  <si>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</si>
  <si>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</si>
  <si>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</si>
  <si>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</si>
  <si>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</si>
  <si>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</si>
  <si>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</si>
  <si>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</si>
  <si>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</si>
  <si>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</si>
  <si>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</si>
  <si>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</si>
  <si>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</si>
  <si>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</si>
  <si>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</si>
  <si>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</si>
  <si>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</si>
  <si>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</si>
  <si>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</si>
  <si>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</si>
  <si>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</si>
  <si>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</si>
  <si>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</si>
  <si>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</si>
  <si>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</si>
  <si>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</si>
  <si>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</si>
  <si>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</si>
  <si>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</si>
  <si>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</si>
  <si>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</si>
  <si>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</si>
  <si>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</si>
  <si>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</si>
  <si>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</si>
  <si>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</si>
  <si>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</si>
  <si>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</si>
  <si>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</si>
  <si>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</si>
  <si>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</si>
  <si>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</si>
  <si>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</si>
  <si>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</si>
  <si>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</si>
  <si>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</si>
  <si>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</si>
  <si>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</si>
  <si>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</si>
  <si>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</si>
  <si>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</si>
  <si>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</si>
  <si>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</si>
  <si>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</si>
  <si>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</si>
  <si>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</si>
  <si>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</si>
  <si>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</si>
  <si>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</si>
  <si>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</si>
  <si>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</si>
  <si>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</si>
  <si>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</si>
  <si>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</si>
  <si>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</si>
  <si>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</si>
  <si>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</si>
  <si>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</si>
  <si>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</si>
  <si>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</si>
  <si>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</si>
  <si>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</si>
  <si>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</si>
  <si>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</si>
  <si>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</si>
  <si>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</si>
  <si>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</si>
  <si>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</si>
  <si>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</si>
  <si>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</si>
  <si>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</si>
  <si>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</si>
  <si>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</si>
  <si>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</si>
  <si>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</si>
  <si>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</si>
  <si>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</si>
  <si>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</si>
  <si>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</si>
  <si>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</si>
  <si>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</si>
  <si>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</si>
  <si>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</si>
  <si>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</si>
  <si>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</si>
  <si>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</si>
  <si>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</si>
  <si>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</si>
  <si>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</si>
  <si>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</si>
  <si>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</si>
  <si>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</si>
  <si>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</si>
  <si>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</si>
  <si>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</si>
  <si>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</si>
  <si>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</si>
  <si>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</si>
  <si>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</si>
  <si>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</si>
  <si>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</si>
  <si>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</si>
  <si>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</si>
  <si>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</si>
  <si>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</si>
  <si>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</si>
  <si>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</si>
  <si>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</si>
  <si>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</si>
  <si>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</si>
  <si>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</si>
  <si>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</si>
  <si>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</si>
  <si>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</si>
  <si>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</si>
  <si>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</si>
  <si>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</si>
  <si>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</si>
  <si>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</si>
  <si>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</si>
  <si>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</si>
  <si>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</si>
  <si>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</si>
  <si>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</si>
  <si>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</si>
  <si>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</si>
  <si>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</si>
  <si>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</si>
  <si>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</si>
  <si>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</si>
  <si>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</si>
  <si>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</si>
  <si>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</si>
  <si>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</si>
  <si>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</si>
  <si>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</si>
  <si>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</si>
  <si>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</si>
  <si>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</si>
  <si>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</si>
  <si>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</si>
  <si>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</si>
  <si>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</si>
  <si>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</si>
  <si>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</si>
  <si>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</si>
  <si>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</si>
  <si>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</si>
  <si>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</si>
  <si>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</si>
  <si>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</si>
  <si>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</si>
  <si>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</si>
  <si>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</si>
  <si>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</si>
  <si>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</si>
  <si>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</si>
  <si>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</si>
  <si>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</si>
  <si>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</si>
  <si>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</si>
  <si>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</si>
  <si>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</si>
  <si>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</si>
  <si>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</si>
  <si>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</si>
  <si>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</si>
  <si>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</si>
  <si>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</si>
  <si>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</si>
  <si>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</si>
  <si>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</si>
  <si>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</si>
  <si>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</si>
  <si>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</si>
  <si>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</si>
  <si>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</si>
  <si>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</si>
  <si>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</si>
  <si>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</si>
  <si>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</si>
  <si>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</si>
  <si>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</si>
  <si>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</si>
  <si>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</si>
  <si>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</si>
  <si>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</si>
  <si>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</si>
  <si>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</si>
  <si>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</si>
  <si>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</si>
  <si>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</si>
  <si>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</si>
  <si>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</si>
  <si>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</si>
  <si>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</si>
  <si>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</si>
  <si>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</si>
  <si>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</si>
  <si>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</si>
  <si>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</si>
  <si>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</si>
  <si>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</si>
  <si>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</si>
  <si>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</si>
  <si>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</si>
  <si>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</si>
  <si>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</si>
  <si>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</si>
  <si>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</si>
  <si>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</si>
  <si>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</si>
  <si>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</si>
  <si>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</si>
  <si>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</si>
  <si>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</si>
  <si>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</si>
  <si>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</si>
  <si>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</si>
  <si>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</si>
  <si>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</si>
  <si>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</si>
  <si>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</si>
  <si>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</si>
  <si>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</si>
  <si>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</si>
  <si>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</si>
  <si>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</si>
  <si>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</si>
  <si>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</si>
  <si>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</si>
  <si>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</si>
  <si>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</si>
  <si>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</si>
  <si>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</si>
  <si>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</si>
  <si>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</si>
  <si>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</si>
  <si>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</si>
  <si>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</si>
  <si>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</si>
  <si>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</si>
  <si>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</si>
  <si>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</si>
  <si>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</si>
  <si>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</si>
  <si>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</si>
  <si>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</si>
  <si>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</si>
  <si>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</si>
  <si>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</si>
  <si>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</si>
  <si>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</si>
  <si>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</si>
  <si>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</si>
  <si>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</si>
  <si>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</si>
  <si>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</si>
  <si>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</si>
  <si>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</si>
  <si>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</si>
  <si>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</si>
  <si>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</si>
  <si>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</si>
  <si>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</si>
  <si>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</si>
  <si>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</si>
  <si>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</si>
  <si>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</si>
  <si>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</si>
  <si>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</si>
  <si>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</si>
  <si>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</si>
  <si>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</si>
  <si>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</si>
  <si>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</si>
  <si>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</si>
  <si>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</si>
  <si>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</si>
  <si>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</si>
  <si>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</si>
  <si>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</si>
  <si>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</si>
  <si>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</si>
  <si>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</si>
  <si>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</si>
  <si>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</si>
  <si>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</si>
  <si>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</si>
  <si>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</si>
  <si>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</si>
  <si>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</si>
  <si>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</si>
  <si>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</si>
  <si>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</si>
  <si>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</si>
  <si>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</si>
  <si>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</si>
  <si>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</si>
  <si>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</si>
  <si>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</si>
  <si>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</si>
  <si>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</si>
  <si>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</si>
  <si>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</si>
  <si>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</si>
  <si>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</si>
  <si>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</si>
  <si>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</si>
  <si>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</si>
  <si>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</si>
  <si>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</si>
  <si>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</si>
  <si>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</si>
  <si>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</si>
  <si>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</si>
  <si>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</si>
  <si>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</si>
  <si>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</si>
  <si>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</si>
  <si>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</si>
  <si>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</si>
  <si>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</si>
  <si>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</si>
  <si>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</si>
  <si>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</si>
  <si>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</si>
  <si>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</si>
  <si>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</si>
  <si>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</si>
  <si>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</si>
  <si>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</si>
  <si>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</si>
  <si>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</si>
  <si>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</si>
  <si>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</si>
  <si>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</si>
  <si>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</si>
  <si>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</si>
  <si>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</si>
  <si>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</si>
  <si>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</si>
  <si>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</si>
  <si>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</si>
  <si>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</si>
  <si>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</si>
  <si>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</si>
  <si>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</si>
  <si>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</si>
  <si>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</si>
  <si>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</si>
  <si>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</si>
  <si>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</si>
  <si>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</si>
  <si>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</si>
  <si>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</si>
  <si>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</si>
  <si>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</si>
  <si>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</si>
  <si>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</si>
  <si>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</si>
  <si>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</si>
  <si>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</si>
  <si>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</si>
  <si>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</si>
  <si>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</si>
  <si>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</si>
  <si>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</si>
  <si>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</si>
  <si>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</si>
  <si>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</si>
  <si>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</si>
  <si>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</si>
  <si>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</si>
  <si>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</si>
  <si>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</si>
  <si>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</si>
  <si>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</si>
  <si>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</si>
  <si>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</si>
  <si>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</si>
  <si>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</si>
  <si>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</si>
  <si>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</si>
  <si>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</si>
  <si>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</si>
  <si>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</si>
  <si>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</si>
  <si>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</si>
  <si>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</si>
  <si>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</si>
  <si>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</si>
  <si>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</si>
  <si>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</si>
  <si>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</si>
  <si>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</si>
  <si>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</si>
  <si>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</si>
  <si>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</si>
  <si>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</si>
  <si>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</si>
  <si>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</si>
  <si>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</si>
  <si>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</si>
  <si>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</si>
  <si>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</si>
  <si>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</si>
  <si>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</si>
  <si>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</si>
  <si>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</si>
  <si>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</si>
  <si>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</si>
  <si>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</si>
  <si>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</si>
  <si>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</si>
  <si>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</si>
  <si>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</si>
  <si>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</si>
  <si>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</si>
  <si>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</si>
  <si>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</si>
  <si>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</si>
  <si>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</si>
  <si>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</si>
  <si>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</si>
  <si>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</si>
  <si>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</si>
  <si>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</si>
  <si>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</si>
  <si>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</si>
  <si>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</si>
  <si>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</si>
  <si>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</si>
  <si>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</si>
  <si>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</si>
  <si>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</si>
  <si>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</si>
  <si>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</si>
  <si>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</si>
  <si>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</si>
  <si>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</si>
  <si>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</si>
  <si>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</si>
  <si>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</si>
  <si>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</si>
  <si>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</si>
  <si>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</si>
  <si>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</si>
  <si>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</si>
  <si>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</si>
  <si>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</si>
  <si>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</si>
  <si>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</si>
  <si>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</si>
  <si>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</si>
  <si>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</si>
  <si>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</si>
  <si>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</si>
  <si>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</si>
  <si>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</si>
  <si>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</si>
  <si>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</si>
  <si>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</si>
  <si>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</si>
  <si>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</si>
  <si>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</si>
  <si>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</si>
  <si>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</si>
  <si>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</si>
  <si>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</si>
  <si>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</si>
  <si>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</si>
  <si>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</si>
  <si>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</si>
  <si>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</si>
  <si>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</si>
  <si>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</si>
  <si>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</si>
  <si>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</si>
  <si>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</si>
  <si>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</si>
  <si>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</si>
  <si>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</si>
  <si>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</si>
  <si>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</si>
  <si>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</si>
  <si>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</si>
  <si>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</si>
  <si>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</si>
  <si>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</si>
  <si>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</si>
  <si>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</si>
  <si>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</si>
  <si>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</si>
  <si>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</si>
  <si>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</si>
  <si>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</si>
  <si>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</si>
  <si>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</si>
  <si>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</si>
  <si>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</si>
  <si>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</si>
  <si>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</si>
  <si>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</si>
  <si>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</si>
  <si>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</si>
  <si>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</si>
  <si>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</si>
  <si>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</si>
  <si>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</si>
  <si>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</si>
  <si>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</si>
  <si>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</si>
  <si>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</si>
  <si>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</si>
  <si>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</si>
  <si>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</si>
  <si>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</si>
  <si>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</si>
  <si>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</si>
  <si>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</si>
  <si>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</si>
  <si>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</si>
  <si>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</si>
  <si>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</si>
  <si>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</si>
  <si>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</si>
  <si>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</si>
  <si>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</si>
  <si>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</si>
  <si>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</si>
  <si>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</si>
  <si>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</si>
  <si>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</si>
  <si>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</si>
  <si>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</si>
  <si>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</si>
  <si>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</si>
  <si>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</si>
  <si>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</si>
  <si>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</si>
  <si>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</si>
  <si>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</si>
  <si>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</si>
  <si>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</si>
  <si>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</si>
  <si>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</si>
  <si>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</si>
  <si>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</si>
  <si>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</si>
  <si>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</si>
  <si>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</si>
  <si>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</si>
  <si>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</si>
  <si>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</si>
  <si>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</si>
  <si>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</si>
  <si>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</si>
  <si>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</si>
  <si>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</si>
  <si>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</si>
  <si>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</si>
  <si>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</si>
  <si>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</si>
  <si>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</si>
  <si>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</si>
  <si>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</si>
  <si>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</si>
  <si>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</si>
  <si>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</si>
  <si>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</si>
  <si>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</si>
  <si>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</si>
  <si>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</si>
  <si>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</si>
  <si>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</si>
  <si>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</si>
  <si>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</si>
  <si>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</si>
  <si>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</si>
  <si>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</si>
  <si>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</si>
  <si>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</si>
  <si>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</si>
  <si>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</si>
  <si>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</si>
  <si>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</si>
  <si>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</si>
  <si>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</si>
  <si>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</si>
  <si>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</si>
  <si>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</si>
  <si>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</si>
  <si>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</si>
  <si>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</si>
  <si>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</si>
  <si>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</si>
  <si>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</si>
  <si>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</si>
  <si>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</si>
  <si>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</si>
  <si>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</si>
  <si>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</si>
  <si>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</si>
  <si>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</si>
  <si>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</si>
  <si>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</si>
  <si>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</si>
  <si>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</si>
  <si>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</si>
  <si>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</si>
  <si>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</si>
  <si>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</si>
  <si>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</si>
  <si>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</si>
  <si>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</si>
  <si>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</si>
  <si>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</si>
  <si>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</si>
  <si>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</si>
  <si>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</si>
  <si>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</si>
  <si>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</si>
  <si>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</si>
  <si>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</si>
  <si>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</si>
  <si>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</si>
  <si>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</si>
  <si>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</si>
  <si>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</si>
  <si>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</si>
  <si>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</si>
  <si>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</si>
  <si>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</si>
  <si>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</si>
  <si>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</si>
  <si>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</si>
  <si>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</si>
  <si>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</si>
  <si>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</si>
  <si>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</si>
  <si>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</si>
  <si>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</si>
  <si>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</si>
  <si>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</si>
  <si>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</si>
  <si>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</si>
  <si>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</si>
  <si>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</si>
  <si>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</si>
  <si>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</si>
  <si>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</si>
  <si>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</si>
  <si>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</si>
  <si>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</si>
  <si>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</si>
  <si>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</si>
  <si>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</si>
  <si>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</si>
  <si>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</si>
  <si>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</si>
  <si>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</si>
  <si>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</si>
  <si>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</si>
  <si>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</si>
  <si>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</si>
  <si>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</si>
  <si>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</si>
  <si>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</si>
  <si>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</si>
  <si>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</si>
  <si>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</si>
  <si>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</si>
  <si>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</si>
  <si>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</si>
  <si>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</si>
  <si>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</si>
  <si>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</si>
  <si>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</si>
  <si>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</si>
  <si>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</si>
  <si>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</si>
  <si>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</si>
  <si>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</si>
  <si>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</si>
  <si>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</si>
  <si>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</si>
  <si>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</si>
  <si>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</si>
  <si>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</si>
  <si>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</si>
  <si>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</si>
  <si>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</si>
  <si>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</si>
  <si>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</si>
  <si>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</si>
  <si>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</si>
  <si>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</si>
  <si>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</si>
  <si>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</si>
  <si>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</si>
  <si>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</si>
  <si>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</si>
  <si>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</si>
  <si>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</si>
  <si>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</si>
  <si>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</si>
  <si>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</si>
  <si>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</si>
  <si>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</si>
  <si>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</si>
  <si>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</si>
  <si>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</si>
  <si>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</si>
  <si>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</si>
  <si>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</si>
  <si>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</si>
  <si>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</si>
  <si>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</si>
  <si>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</si>
  <si>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</si>
  <si>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</si>
  <si>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</si>
  <si>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</si>
  <si>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</si>
  <si>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</si>
  <si>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</si>
  <si>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</si>
  <si>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</si>
  <si>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</si>
  <si>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</si>
  <si>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</si>
  <si>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</si>
  <si>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</si>
  <si>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</si>
  <si>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</si>
  <si>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</si>
  <si>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</si>
  <si>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</si>
  <si>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</si>
  <si>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</si>
  <si>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</si>
  <si>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</si>
  <si>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</si>
  <si>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</si>
  <si>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</si>
  <si>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</si>
  <si>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</si>
  <si>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</si>
  <si>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</si>
  <si>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</si>
  <si>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</si>
  <si>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</si>
  <si>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</si>
  <si>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</si>
  <si>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</si>
  <si>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</si>
  <si>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</si>
  <si>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</si>
  <si>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</si>
  <si>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</si>
  <si>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</si>
  <si>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</si>
  <si>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</si>
  <si>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</si>
  <si>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</si>
  <si>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</si>
  <si>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</si>
  <si>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</si>
  <si>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</si>
  <si>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</si>
  <si>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</si>
  <si>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</si>
  <si>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</si>
  <si>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</si>
  <si>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</si>
  <si>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</si>
  <si>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</si>
  <si>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</si>
  <si>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</si>
  <si>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</si>
  <si>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</si>
  <si>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</si>
  <si>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</si>
  <si>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</si>
  <si>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</si>
  <si>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</si>
  <si>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</si>
  <si>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</si>
  <si>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</si>
  <si>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</si>
  <si>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</si>
  <si>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</si>
  <si>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</si>
  <si>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</si>
  <si>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</si>
  <si>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</si>
  <si>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</si>
  <si>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</si>
  <si>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</si>
  <si>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</si>
  <si>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</si>
  <si>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</si>
  <si>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</si>
  <si>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</si>
  <si>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</si>
  <si>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</si>
  <si>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</si>
  <si>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</si>
  <si>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</si>
  <si>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</si>
  <si>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</si>
  <si>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</si>
  <si>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</si>
  <si>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</si>
  <si>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</si>
  <si>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</si>
  <si>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</si>
  <si>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</si>
  <si>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</si>
  <si>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</si>
  <si>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</si>
  <si>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</si>
  <si>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</si>
  <si>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</si>
  <si>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</si>
  <si>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</si>
  <si>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</si>
  <si>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</si>
  <si>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</si>
  <si>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</si>
  <si>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</si>
  <si>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</si>
  <si>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</si>
  <si>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</si>
  <si>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</si>
  <si>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</si>
  <si>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</si>
  <si>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</si>
  <si>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</si>
  <si>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</si>
  <si>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</si>
  <si>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</si>
  <si>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</si>
  <si>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</si>
  <si>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</si>
  <si>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</si>
  <si>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</si>
  <si>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</si>
  <si>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</si>
  <si>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</si>
  <si>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</si>
  <si>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</si>
  <si>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</si>
  <si>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</si>
  <si>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</si>
  <si>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</si>
  <si>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</si>
  <si>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</si>
  <si>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</si>
  <si>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</si>
  <si>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</si>
  <si>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</si>
  <si>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</si>
  <si>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</si>
  <si>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</si>
  <si>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</si>
  <si>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</si>
  <si>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</si>
  <si>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</si>
  <si>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</si>
  <si>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</si>
  <si>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</si>
  <si>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</si>
  <si>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</si>
  <si>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</si>
  <si>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</si>
  <si>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</si>
  <si>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</si>
  <si>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</si>
  <si>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</si>
  <si>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</si>
  <si>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</si>
  <si>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</si>
  <si>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</si>
  <si>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</si>
  <si>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</si>
  <si>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</si>
  <si>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</si>
  <si>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</si>
  <si>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</si>
  <si>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</si>
  <si>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</si>
  <si>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</si>
  <si>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</si>
  <si>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</si>
  <si>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</si>
  <si>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</si>
  <si>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</si>
  <si>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</si>
  <si>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</si>
  <si>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</si>
  <si>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</si>
  <si>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</si>
  <si>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</si>
  <si>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</si>
  <si>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</si>
  <si>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</si>
  <si>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</si>
  <si>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</si>
  <si>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</si>
  <si>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</si>
  <si>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</si>
  <si>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</si>
  <si>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</si>
  <si>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</si>
  <si>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</si>
  <si>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</si>
  <si>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</si>
  <si>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</si>
  <si>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</si>
  <si>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</si>
  <si>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</si>
  <si>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</si>
  <si>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</si>
  <si>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</si>
  <si>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</si>
  <si>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</si>
  <si>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</si>
  <si>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</si>
  <si>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</si>
  <si>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</si>
  <si>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</si>
  <si>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</si>
  <si>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</si>
  <si>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</si>
  <si>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</si>
  <si>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</si>
  <si>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</si>
  <si>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</si>
  <si>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</si>
  <si>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</si>
  <si>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</si>
  <si>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</si>
  <si>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Subcategory</t>
  </si>
  <si>
    <t>Count of outcomes</t>
  </si>
  <si>
    <t>Column Labels</t>
  </si>
  <si>
    <t>Grand Total</t>
  </si>
  <si>
    <t>Row Labels</t>
  </si>
  <si>
    <t>(All)</t>
  </si>
  <si>
    <t>(Multiple Items)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</si>
  <si>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</si>
  <si>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</si>
  <si>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</si>
  <si>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</si>
  <si>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</si>
  <si>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</si>
  <si>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</si>
  <si>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</si>
  <si>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</si>
  <si>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</si>
  <si>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</si>
  <si>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</si>
  <si>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</si>
  <si>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</si>
  <si>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</si>
  <si>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</si>
  <si>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Successful</t>
  </si>
  <si>
    <t>Failed</t>
  </si>
  <si>
    <t>Mean Goal</t>
  </si>
  <si>
    <t>Medium Goal</t>
  </si>
  <si>
    <t>Mean Pledged</t>
  </si>
  <si>
    <t>Medium Pledged</t>
  </si>
  <si>
    <t>Standard Dev</t>
  </si>
  <si>
    <t>Upper</t>
  </si>
  <si>
    <t>Lower</t>
  </si>
  <si>
    <t>IQR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</si>
</sst>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0" fontId="0" fillId="0" borderId="0" xfId="0" applyFont="1"/>
    <xf numFmtId="165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3C32"/>
        </patternFill>
      </fill>
    </dxf>
  </dxfs>
  <tableStyles count="0" defaultTableStyle="TableStyleMedium2" defaultPivotStyle="PivotStyleLight16"/>
  <colors>
    <mruColors>
      <color rgb="FFFF3C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[StarterKick2.xlsx]Category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C3-9E48-99CC-D415CCB6CD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C3-9E48-99CC-D415CCB6CD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C3-9E48-99CC-D415CCB6CD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C3-9E48-99CC-D415CCB6C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4959423"/>
        <c:axId val="727162623"/>
      </c:barChart>
      <c:catAx>
        <c:axId val="68495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62623"/>
        <c:crosses val="autoZero"/>
        <c:auto val="1"/>
        <c:lblAlgn val="ctr"/>
        <c:lblOffset val="100"/>
        <c:noMultiLvlLbl val="0"/>
      </c:catAx>
      <c:valAx>
        <c:axId val="72716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5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[StarterKick2.xlsx]Subcategory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53-D044-ACDD-12BE8F80D1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D53-D044-ACDD-12BE8F80D1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53-D044-ACDD-12BE8F80D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4062271"/>
        <c:axId val="764825823"/>
      </c:barChart>
      <c:catAx>
        <c:axId val="75406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25823"/>
        <c:crosses val="autoZero"/>
        <c:auto val="1"/>
        <c:lblAlgn val="ctr"/>
        <c:lblOffset val="100"/>
        <c:noMultiLvlLbl val="0"/>
      </c:catAx>
      <c:valAx>
        <c:axId val="76482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06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[StarterKick2.xlsx]Outcomes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E-654B-9623-51D18B06644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F2E-654B-9623-51D18B06644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F2E-654B-9623-51D18B06644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F2E-654B-9623-51D18B066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823231"/>
        <c:axId val="266824879"/>
      </c:lineChart>
      <c:catAx>
        <c:axId val="26682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24879"/>
        <c:crosses val="autoZero"/>
        <c:auto val="1"/>
        <c:lblAlgn val="ctr"/>
        <c:lblOffset val="100"/>
        <c:noMultiLvlLbl val="0"/>
      </c:catAx>
      <c:valAx>
        <c:axId val="26682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2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1</xdr:row>
      <xdr:rowOff>38100</xdr:rowOff>
    </xdr:from>
    <xdr:to>
      <xdr:col>13</xdr:col>
      <xdr:colOff>241300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CA410-1FB1-1D45-85AA-F85544B31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7</xdr:row>
      <xdr:rowOff>114300</xdr:rowOff>
    </xdr:from>
    <xdr:to>
      <xdr:col>13</xdr:col>
      <xdr:colOff>711200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1810C-16DC-CA47-96EA-8D52A7EE7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508000</xdr:colOff>
      <xdr:row>4</xdr:row>
      <xdr:rowOff>50800</xdr:rowOff>
    </xdr:from>
    <xdr:to>
      <xdr:col>14</xdr:col>
      <xdr:colOff>101600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77705-252A-5F48-977D-63AB0D4D1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0.933302777776" createdVersion="7" refreshedVersion="7" minRefreshableVersion="3" recordCount="4116" xr:uid="{20DDD16B-F4CC-1842-B021-99ED7656942F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0.949340046296" createdVersion="7" refreshedVersion="7" minRefreshableVersion="3" recordCount="4116" xr:uid="{8220B2A3-3CDA-9E41-812C-34EEEB9FDB43}">
  <cacheSource type="worksheet">
    <worksheetSource ref="A1:T1048576" sheet="Source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7BA4D2-4D62-AE46-92F6-BE4D586E25F4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883DA3-4794-C143-A493-7B432F94A776}" name="PivotTable4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69FE9-1C6B-7242-ADFE-B05CC2EEA147}" name="PivotTable5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3190" activePane="bottomLeft" state="frozen"/>
      <selection pane="bottomLeft" activeCell="D3190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20" bestFit="1" customWidth="1"/>
    <col min="17" max="17" width="41.1640625" customWidth="1"/>
    <col min="18" max="18" width="14.5" bestFit="1" customWidth="1"/>
    <col min="19" max="19" width="20.5" style="17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6" t="s">
        <v>8366</v>
      </c>
      <c r="T1" s="9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ref="P578:P641" si="37">IFERROR(ROUND(E578/L578,2),0)</f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si="37"/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si="41"/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si="45"/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ref="P770:P833" si="49">IFERROR(ROUND(E770/L770,2),0)</f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si="49"/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si="53"/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si="57"/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si="61"/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si="65"/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si="69"/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si="73"/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si="77"/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si="81"/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si="85"/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si="89"/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si="93"/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si="97"/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si="101"/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si="105"/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si="109"/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si="113"/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si="117"/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si="121"/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si="125"/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si="129"/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si="133"/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si="137"/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si="141"/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si="145"/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si="149"/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si="153"/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si="157"/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si="161"/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si="165"/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si="169"/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si="173"/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si="185"/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si="189"/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si="193"/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ref="P3202:P3265" si="201">IFERROR(ROUND(E3202/L3202,2),0)</f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si="201"/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ref="P3266:P3329" si="205">IFERROR(ROUND(E3266/L3266,2),0)</f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si="205"/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si="209"/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ref="P3394:P3457" si="213">IFERROR(ROUND(E3394/L3394,2),0)</f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si="213"/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ref="P3458:P3521" si="217">IFERROR(ROUND(E3458/L3458,2),0)</f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si="217"/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ref="P3522:P3585" si="221">IFERROR(ROUND(E3522/L3522,2),0)</f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si="221"/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ref="P3586:P3649" si="225">IFERROR(ROUND(E3586/L3586,2),0)</f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si="225"/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ref="P3650:P3713" si="229">IFERROR(ROUND(E3650/L3650,2),0)</f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si="229"/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ref="P3714:P3777" si="233">IFERROR(ROUND(E3714/L3714,2),0)</f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si="233"/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ref="P3778:P3841" si="237">IFERROR(ROUND(E3778/L3778,2),0)</f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si="237"/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ref="P3842:P3905" si="241">IFERROR(ROUND(E3842/L3842,2),0)</f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si="241"/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ref="P3906:P3969" si="245">IFERROR(ROUND(E3906/L3906,2),0)</f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si="245"/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ref="P3970:P4033" si="249">IFERROR(ROUND(E3970/L3970,2),0)</f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si="249"/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ref="P4034:P4097" si="253">IFERROR(ROUND(E4034/L4034,2),0)</f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si="253"/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ref="P4098:P4115" si="257">IFERROR(ROUND(E4098/L4098,2),0)</f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F662F-319B-564A-9326-70CC262D8608}">
  <dimension ref="B3:D16"/>
  <sheetViews>
    <sheetView workbookViewId="0">
      <selection activeCell="E18" sqref="E18"/>
    </sheetView>
  </sheetViews>
  <sheetFormatPr baseColWidth="10" defaultRowHeight="15" x14ac:dyDescent="0.2"/>
  <cols>
    <col min="2" max="2" width="13.83203125" bestFit="1" customWidth="1"/>
    <col min="3" max="4" width="12.1640625" bestFit="1" customWidth="1"/>
  </cols>
  <sheetData>
    <row r="3" spans="2:4" x14ac:dyDescent="0.2">
      <c r="C3" t="s">
        <v>8382</v>
      </c>
      <c r="D3" t="s">
        <v>8383</v>
      </c>
    </row>
    <row r="4" spans="2:4" x14ac:dyDescent="0.2">
      <c r="B4" t="s">
        <v>8384</v>
      </c>
      <c r="C4" s="19" t="e">
        <f>AVERAGE(#REF!)</f>
        <v>#REF!</v>
      </c>
      <c r="D4" s="19" t="e">
        <f>AVERAGE(#REF!)</f>
        <v>#REF!</v>
      </c>
    </row>
    <row r="5" spans="2:4" x14ac:dyDescent="0.2">
      <c r="B5" t="s">
        <v>8385</v>
      </c>
      <c r="C5" s="19" t="e">
        <f>MEDIAN(#REF!)</f>
        <v>#REF!</v>
      </c>
      <c r="D5" s="19" t="e">
        <f>MEDIAN(#REF!)</f>
        <v>#REF!</v>
      </c>
    </row>
    <row r="6" spans="2:4" x14ac:dyDescent="0.2">
      <c r="B6" t="s">
        <v>8388</v>
      </c>
      <c r="C6" s="19" t="e">
        <f>_xlfn.STDEV.P(#REF!)</f>
        <v>#REF!</v>
      </c>
      <c r="D6" s="19" t="e">
        <f>_xlfn.STDEV.P(#REF!)</f>
        <v>#REF!</v>
      </c>
    </row>
    <row r="7" spans="2:4" x14ac:dyDescent="0.2">
      <c r="B7" t="s">
        <v>8389</v>
      </c>
      <c r="C7" s="19" t="e">
        <f>_xlfn.QUARTILE.EXC(#REF!,3)</f>
        <v>#REF!</v>
      </c>
      <c r="D7" s="19" t="e">
        <f>_xlfn.QUARTILE.EXC(#REF!,3)</f>
        <v>#REF!</v>
      </c>
    </row>
    <row r="8" spans="2:4" x14ac:dyDescent="0.2">
      <c r="B8" t="s">
        <v>8390</v>
      </c>
      <c r="C8" s="19" t="e">
        <f>_xlfn.QUARTILE.EXC(#REF!,1)</f>
        <v>#REF!</v>
      </c>
      <c r="D8" s="19" t="e">
        <f>_xlfn.QUARTILE.EXC(#REF!,1)</f>
        <v>#REF!</v>
      </c>
    </row>
    <row r="9" spans="2:4" x14ac:dyDescent="0.2">
      <c r="B9" t="s">
        <v>8391</v>
      </c>
      <c r="C9" s="19" t="e">
        <f>C7-C8</f>
        <v>#REF!</v>
      </c>
      <c r="D9" s="19" t="e">
        <f>D7-D8</f>
        <v>#REF!</v>
      </c>
    </row>
    <row r="10" spans="2:4" x14ac:dyDescent="0.2">
      <c r="C10" s="19"/>
      <c r="D10" s="19"/>
    </row>
    <row r="11" spans="2:4" x14ac:dyDescent="0.2">
      <c r="B11" t="s">
        <v>8386</v>
      </c>
      <c r="C11" s="19" t="e">
        <f>AVERAGE(#REF!)</f>
        <v>#REF!</v>
      </c>
      <c r="D11" s="19" t="e">
        <f>AVERAGE(#REF!)</f>
        <v>#REF!</v>
      </c>
    </row>
    <row r="12" spans="2:4" x14ac:dyDescent="0.2">
      <c r="B12" t="s">
        <v>8387</v>
      </c>
      <c r="C12" s="19" t="e">
        <f>MEDIAN(#REF!)</f>
        <v>#REF!</v>
      </c>
      <c r="D12" s="19" t="e">
        <f>MEDIAN(#REF!)</f>
        <v>#REF!</v>
      </c>
    </row>
    <row r="13" spans="2:4" x14ac:dyDescent="0.2">
      <c r="B13" t="s">
        <v>8388</v>
      </c>
      <c r="C13" s="19" t="e">
        <f>_xlfn.STDEV.P(#REF!)</f>
        <v>#REF!</v>
      </c>
      <c r="D13" s="19" t="e">
        <f>_xlfn.STDEV.P(#REF!)</f>
        <v>#REF!</v>
      </c>
    </row>
    <row r="14" spans="2:4" x14ac:dyDescent="0.2">
      <c r="B14" t="s">
        <v>8389</v>
      </c>
      <c r="C14" s="19" t="e">
        <f>_xlfn.QUARTILE.EXC(#REF!,3)</f>
        <v>#REF!</v>
      </c>
      <c r="D14" s="19" t="e">
        <f>_xlfn.QUARTILE.EXC(#REF!,3)</f>
        <v>#REF!</v>
      </c>
    </row>
    <row r="15" spans="2:4" x14ac:dyDescent="0.2">
      <c r="B15" t="s">
        <v>8390</v>
      </c>
      <c r="C15" s="19" t="e">
        <f>_xlfn.QUARTILE.EXC(#REF!,1)</f>
        <v>#REF!</v>
      </c>
      <c r="D15" s="19" t="e">
        <f>_xlfn.QUARTILE.EXC(#REF!,1)</f>
        <v>#REF!</v>
      </c>
    </row>
    <row r="16" spans="2:4" x14ac:dyDescent="0.2">
      <c r="B16" t="s">
        <v>8391</v>
      </c>
      <c r="C16" s="19" t="e">
        <f>C14-C15</f>
        <v>#REF!</v>
      </c>
      <c r="D16" s="19" t="e">
        <f>D14-D15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1220B-3D0B-3941-B31A-0B209676E776}">
  <dimension ref="A1:F6"/>
  <sheetViews>
    <sheetView workbookViewId="0">
      <selection activeCell="A16" sqref="A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2.33203125" bestFit="1" customWidth="1"/>
    <col min="9" max="16" width="11" bestFit="1" customWidth="1"/>
    <col min="17" max="17" width="9.6640625" bestFit="1" customWidth="1"/>
    <col min="18" max="20" width="7" bestFit="1" customWidth="1"/>
    <col min="21" max="21" width="8.1640625" bestFit="1" customWidth="1"/>
    <col min="22" max="29" width="11" bestFit="1" customWidth="1"/>
    <col min="30" max="30" width="13" bestFit="1" customWidth="1"/>
    <col min="31" max="31" width="8" bestFit="1" customWidth="1"/>
    <col min="32" max="32" width="10.5" bestFit="1" customWidth="1"/>
    <col min="33" max="33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5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50642-4A77-6E4C-A625-B898912AD953}">
  <dimension ref="A1:E7"/>
  <sheetViews>
    <sheetView workbookViewId="0">
      <selection activeCell="A6" sqref="A6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8365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3">
        <v>320</v>
      </c>
      <c r="C6" s="13">
        <v>15</v>
      </c>
      <c r="D6" s="13">
        <v>650</v>
      </c>
      <c r="E6" s="13">
        <v>985</v>
      </c>
    </row>
    <row r="7" spans="1:5" x14ac:dyDescent="0.2">
      <c r="A7" s="15" t="s">
        <v>8362</v>
      </c>
      <c r="B7" s="13">
        <v>320</v>
      </c>
      <c r="C7" s="13">
        <v>15</v>
      </c>
      <c r="D7" s="13">
        <v>650</v>
      </c>
      <c r="E7" s="13">
        <v>985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807E3-642B-0949-8E9B-160E457915CD}">
  <dimension ref="A2:F18"/>
  <sheetViews>
    <sheetView tabSelected="1" workbookViewId="0">
      <selection activeCell="B21" sqref="B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4" t="s">
        <v>8358</v>
      </c>
      <c r="B2" t="s">
        <v>8315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6BE5E-6380-B04B-B69E-65E5505D35EB}">
  <dimension ref="A1:D6"/>
  <sheetViews>
    <sheetView workbookViewId="0">
      <selection activeCell="K12" sqref="K12"/>
    </sheetView>
  </sheetViews>
  <sheetFormatPr baseColWidth="10" defaultRowHeight="15" x14ac:dyDescent="0.2"/>
  <cols>
    <col min="1" max="1" width="27.83203125" bestFit="1" customWidth="1"/>
    <col min="2" max="2" width="32.6640625" customWidth="1"/>
  </cols>
  <sheetData>
    <row r="1" spans="1:4" x14ac:dyDescent="0.2">
      <c r="A1" s="18" t="s">
        <v>8380</v>
      </c>
      <c r="B1" t="s">
        <v>8381</v>
      </c>
    </row>
    <row r="2" spans="1:4" ht="64" x14ac:dyDescent="0.2">
      <c r="A2" s="18" t="s">
        <v>3473</v>
      </c>
      <c r="B2" s="3" t="str">
        <f>VLOOKUP(A2,'Source Data'!B:C,2,FALSE)</f>
        <v>Help us get actor-writer Ian Bonar's debut play - a hilarious, heartbreaking story of grief and loss - to the 2016 Edinburgh Fringe.</v>
      </c>
      <c r="C2" s="3">
        <f>VLOOKUP(A2,'Source Data'!B:E,3,FALSE)</f>
        <v>2000</v>
      </c>
      <c r="D2" s="3">
        <f>VLOOKUP(A2,'Source Data'!B:E,4,FALSE)</f>
        <v>2020</v>
      </c>
    </row>
    <row r="3" spans="1:4" ht="64" x14ac:dyDescent="0.2">
      <c r="A3" s="18" t="s">
        <v>3616</v>
      </c>
      <c r="B3" s="3" t="str">
        <f>VLOOKUP(A3,'Source Data'!B:C,2,FALSE)</f>
        <v>The play yet to be described as "A surefire Edinburgh Fringe Festival Cult Hit". Coming to the Underbelly, Edinburgh, 5th-30th August.</v>
      </c>
      <c r="C3" s="3">
        <f>VLOOKUP(A3,'Source Data'!B:E,3,FALSE)</f>
        <v>2000</v>
      </c>
      <c r="D3" s="3">
        <f>VLOOKUP(A3,'Source Data'!B:E,4,FALSE)</f>
        <v>2020</v>
      </c>
    </row>
    <row r="4" spans="1:4" ht="64" x14ac:dyDescent="0.2">
      <c r="A4" s="18" t="s">
        <v>3178</v>
      </c>
      <c r="B4" s="3" t="str">
        <f>VLOOKUP(A4,'Source Data'!B:C,2,FALSE)</f>
        <v>Cutting Off Kate Bush is a one-woman show written &amp; performed by Lucy Benson-Brown, premiering at the Edinburgh Fringe Festival 2014</v>
      </c>
      <c r="C4" s="3">
        <f>VLOOKUP(A4,'Source Data'!B:E,3,FALSE)</f>
        <v>1500</v>
      </c>
      <c r="D4" s="3">
        <f>VLOOKUP(A4,'Source Data'!B:E,4,FALSE)</f>
        <v>2576</v>
      </c>
    </row>
    <row r="5" spans="1:4" ht="48" x14ac:dyDescent="0.2">
      <c r="A5" s="18" t="s">
        <v>3329</v>
      </c>
      <c r="B5" s="3" t="str">
        <f>VLOOKUP(A5,'Source Data'!B:C,2,FALSE)</f>
        <v>Jestia and Raedon is a brand new romantic comedy play going to the Edinburgh Fringe Festival this summer.</v>
      </c>
      <c r="C5" s="3">
        <f>VLOOKUP(A5,'Source Data'!B:E,3,FALSE)</f>
        <v>1000</v>
      </c>
      <c r="D5" s="3">
        <f>VLOOKUP(A5,'Source Data'!B:E,4,FALSE)</f>
        <v>1168</v>
      </c>
    </row>
    <row r="6" spans="1:4" ht="64" x14ac:dyDescent="0.2">
      <c r="A6" s="18" t="s">
        <v>3221</v>
      </c>
      <c r="B6" s="3" t="str">
        <f>VLOOKUP(A6,'Source Data'!B:C,2,FALSE)</f>
        <v>A one-man show about love, loss, and motorways, written &amp; performed by Ben Norris. Help us get to the 2015 Edinburgh Fringe and beyond!</v>
      </c>
      <c r="C6" s="3">
        <f>VLOOKUP(A6,'Source Data'!B:E,3,FALSE)</f>
        <v>4000</v>
      </c>
      <c r="D6" s="3">
        <f>VLOOKUP(A6,'Source Data'!B:E,4,FALSE)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 Data</vt:lpstr>
      <vt:lpstr>Descriptive Statistics</vt:lpstr>
      <vt:lpstr>Category Statistics</vt:lpstr>
      <vt:lpstr>Subcategory Statistics</vt:lpstr>
      <vt:lpstr>Outcomes based on Launch Date</vt:lpstr>
      <vt:lpstr>Edinburg Research Excel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2021-08-29T10:38:24Z</dcterms:modified>
</cp:coreProperties>
</file>