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857f4332669d94/Desktop/TopTal/CareIt/Employer Cost Calculator/"/>
    </mc:Choice>
  </mc:AlternateContent>
  <xr:revisionPtr revIDLastSave="466" documentId="8_{0F67184F-553F-405B-822C-E182B95D1D87}" xr6:coauthVersionLast="47" xr6:coauthVersionMax="47" xr10:uidLastSave="{8F944D1F-B535-4B51-B55A-92863AF0CE0A}"/>
  <bookViews>
    <workbookView xWindow="28680" yWindow="-10545" windowWidth="29040" windowHeight="17520" xr2:uid="{DBBE7822-F48D-41E3-ACC7-8CA31A23D01F}"/>
  </bookViews>
  <sheets>
    <sheet name="Savings" sheetId="1" r:id="rId1"/>
    <sheet name="TurnoverImprovem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E32" i="3"/>
  <c r="G32" i="3" s="1"/>
  <c r="E33" i="3"/>
  <c r="G33" i="3"/>
  <c r="B17" i="3"/>
  <c r="A17" i="3"/>
  <c r="A16" i="3" s="1"/>
  <c r="A15" i="3" s="1"/>
  <c r="A14" i="3" s="1"/>
  <c r="A13" i="3" s="1"/>
  <c r="A12" i="3" s="1"/>
  <c r="A11" i="3" s="1"/>
  <c r="A10" i="3" s="1"/>
  <c r="A9" i="3" s="1"/>
  <c r="A8" i="3" s="1"/>
  <c r="A7" i="3" s="1"/>
  <c r="A6" i="3" s="1"/>
  <c r="A5" i="3" s="1"/>
  <c r="H6" i="1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H17" i="1"/>
  <c r="H33" i="3" l="1"/>
  <c r="H32" i="3"/>
  <c r="E18" i="3"/>
  <c r="G18" i="3" s="1"/>
  <c r="H18" i="3" s="1"/>
  <c r="C8" i="1" a="1"/>
  <c r="C8" i="1" s="1"/>
  <c r="B9" i="3"/>
  <c r="E9" i="3" s="1"/>
  <c r="B7" i="3"/>
  <c r="E7" i="3" s="1"/>
  <c r="B8" i="3"/>
  <c r="F8" i="3" s="1"/>
  <c r="F11" i="3"/>
  <c r="B10" i="3"/>
  <c r="F10" i="3" s="1"/>
  <c r="B6" i="3"/>
  <c r="F6" i="3" s="1"/>
  <c r="B15" i="3"/>
  <c r="E15" i="3" s="1"/>
  <c r="G15" i="3" s="1"/>
  <c r="E19" i="3"/>
  <c r="G19" i="3" s="1"/>
  <c r="B11" i="3"/>
  <c r="B16" i="3"/>
  <c r="E17" i="3"/>
  <c r="G17" i="3" s="1"/>
  <c r="A4" i="3"/>
  <c r="B4" i="3"/>
  <c r="E11" i="3"/>
  <c r="B5" i="3"/>
  <c r="E5" i="3" s="1"/>
  <c r="B13" i="3"/>
  <c r="B12" i="3"/>
  <c r="F12" i="3" s="1"/>
  <c r="B14" i="3"/>
  <c r="F14" i="3" s="1"/>
  <c r="E20" i="3"/>
  <c r="H18" i="1"/>
  <c r="H19" i="1" s="1"/>
  <c r="H9" i="1"/>
  <c r="E14" i="3" l="1"/>
  <c r="G14" i="3" s="1"/>
  <c r="H14" i="3" s="1"/>
  <c r="F9" i="3"/>
  <c r="F7" i="3"/>
  <c r="E6" i="3"/>
  <c r="F5" i="3"/>
  <c r="E10" i="3"/>
  <c r="H17" i="3"/>
  <c r="E8" i="3"/>
  <c r="A3" i="3"/>
  <c r="F4" i="3"/>
  <c r="E4" i="3"/>
  <c r="B3" i="3"/>
  <c r="F13" i="3"/>
  <c r="E13" i="3"/>
  <c r="E16" i="3"/>
  <c r="G16" i="3" s="1"/>
  <c r="H16" i="3" s="1"/>
  <c r="E12" i="3"/>
  <c r="H15" i="3"/>
  <c r="E21" i="3"/>
  <c r="G20" i="3"/>
  <c r="H20" i="3" s="1"/>
  <c r="H19" i="3"/>
  <c r="H20" i="1"/>
  <c r="F3" i="3" l="1"/>
  <c r="E3" i="3"/>
  <c r="G3" i="3" s="1"/>
  <c r="G13" i="3"/>
  <c r="H13" i="3" s="1"/>
  <c r="E22" i="3"/>
  <c r="G21" i="3"/>
  <c r="H21" i="3" s="1"/>
  <c r="H3" i="3" l="1"/>
  <c r="G12" i="3"/>
  <c r="H12" i="3" s="1"/>
  <c r="E23" i="3"/>
  <c r="G22" i="3"/>
  <c r="H22" i="3" s="1"/>
  <c r="G11" i="3" l="1"/>
  <c r="H11" i="3" s="1"/>
  <c r="E24" i="3"/>
  <c r="G23" i="3"/>
  <c r="H23" i="3" s="1"/>
  <c r="G10" i="3" l="1"/>
  <c r="H10" i="3" s="1"/>
  <c r="E25" i="3"/>
  <c r="G24" i="3"/>
  <c r="H24" i="3" s="1"/>
  <c r="G9" i="3" l="1"/>
  <c r="H9" i="3" s="1"/>
  <c r="E26" i="3"/>
  <c r="G25" i="3"/>
  <c r="H25" i="3" s="1"/>
  <c r="G8" i="3" l="1"/>
  <c r="H8" i="3" s="1"/>
  <c r="E27" i="3"/>
  <c r="G26" i="3"/>
  <c r="H26" i="3" s="1"/>
  <c r="G7" i="3" l="1"/>
  <c r="H7" i="3" s="1"/>
  <c r="G27" i="3"/>
  <c r="H27" i="3" s="1"/>
  <c r="H10" i="1" l="1"/>
  <c r="E28" i="3"/>
  <c r="G28" i="3" s="1"/>
  <c r="H28" i="3" s="1"/>
  <c r="G6" i="3"/>
  <c r="H6" i="3" s="1"/>
  <c r="E29" i="3"/>
  <c r="G5" i="3" l="1"/>
  <c r="H5" i="3" s="1"/>
  <c r="G4" i="3"/>
  <c r="H4" i="3" s="1"/>
  <c r="H12" i="1"/>
  <c r="H13" i="1" s="1"/>
  <c r="H11" i="1"/>
  <c r="E30" i="3"/>
  <c r="G29" i="3"/>
  <c r="H29" i="3" s="1"/>
  <c r="E31" i="3" l="1"/>
  <c r="G30" i="3"/>
  <c r="H30" i="3" s="1"/>
  <c r="H22" i="1"/>
  <c r="H14" i="1"/>
  <c r="G31" i="3" l="1"/>
  <c r="H3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<sst xmlns="http://schemas.openxmlformats.org/spreadsheetml/2006/main" count="31" uniqueCount="31">
  <si>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User Input</t>
  </si>
  <si>
    <t>Net Savings Summary</t>
  </si>
  <si>
    <t>Total Employees</t>
  </si>
  <si>
    <t>Total Locations</t>
  </si>
  <si>
    <t>Annual Employer Savings with CareIt</t>
  </si>
  <si>
    <t>Current Employee Turnover Rate</t>
  </si>
  <si>
    <t>Months of Employment per Employee</t>
  </si>
  <si>
    <t>Cost to Replace One Employee</t>
  </si>
  <si>
    <t>Months of Employment with CareIt</t>
  </si>
  <si>
    <t>Additional Months of Employment</t>
  </si>
  <si>
    <t>Annual Savings per Employee</t>
  </si>
  <si>
    <t>Total Annual Employer Savings</t>
  </si>
  <si>
    <t>Annual CareIt Cost</t>
  </si>
  <si>
    <t>Cost of Rewards Earned by Employees</t>
  </si>
  <si>
    <t>CareIt Fees</t>
  </si>
  <si>
    <t>Total Annual CareIt Cost</t>
  </si>
  <si>
    <t>Annual Cost per Employee</t>
  </si>
  <si>
    <t>Net Annual Savings with CareIt</t>
  </si>
  <si>
    <t>CareIt Customer Savings Calculator</t>
  </si>
  <si>
    <t>Annual Turnover Cost</t>
  </si>
  <si>
    <t>Savings as a % of Annual Turnover Cost</t>
  </si>
  <si>
    <t>Turnover Rate</t>
  </si>
  <si>
    <t>Baseline Months</t>
  </si>
  <si>
    <t>Improved</t>
  </si>
  <si>
    <t>Add'l Months</t>
  </si>
  <si>
    <t>Low</t>
  </si>
  <si>
    <t>High</t>
  </si>
  <si>
    <t>Customer Inputs</t>
  </si>
  <si>
    <t>Estimated Improvement to Turnover Rate</t>
  </si>
  <si>
    <t>CareIt Turnover Rate</t>
  </si>
  <si>
    <t>Turnover Improvement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</si>
</sst>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&quot;$&quot;* #,##0_);_(&quot;$&quot;* \(#,##0\);_(&quot;$&quot;* &quot;-&quot;??_);_(@_)"/>
    <numFmt numFmtId="167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5">
    <xf numFmtId="0" fontId="0" fillId="0" borderId="0" xfId="0"/>
    <xf numFmtId="0" fontId="5" fillId="0" borderId="0" xfId="0" applyFont="1"/>
    <xf numFmtId="0" fontId="1" fillId="5" borderId="1" xfId="1" applyNumberFormat="1" applyFill="1" applyBorder="1" applyAlignment="1">
      <alignment horizontal="left"/>
    </xf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indent="1"/>
    </xf>
    <xf numFmtId="164" fontId="1" fillId="5" borderId="6" xfId="1" applyNumberFormat="1" applyFill="1" applyBorder="1"/>
    <xf numFmtId="0" fontId="5" fillId="0" borderId="7" xfId="0" applyFont="1" applyBorder="1"/>
    <xf numFmtId="0" fontId="0" fillId="0" borderId="8" xfId="0" applyBorder="1"/>
    <xf numFmtId="0" fontId="0" fillId="0" borderId="0" xfId="0" applyAlignment="1">
      <alignment horizontal="left" indent="1"/>
    </xf>
    <xf numFmtId="164" fontId="1" fillId="5" borderId="1" xfId="1" applyNumberFormat="1" applyFill="1" applyBorder="1"/>
    <xf numFmtId="0" fontId="0" fillId="0" borderId="7" xfId="0" applyBorder="1"/>
    <xf numFmtId="9" fontId="1" fillId="5" borderId="1" xfId="3" applyFill="1" applyBorder="1"/>
    <xf numFmtId="0" fontId="6" fillId="0" borderId="5" xfId="5" applyFont="1" applyFill="1" applyBorder="1" applyAlignment="1">
      <alignment horizontal="left" indent="1"/>
    </xf>
    <xf numFmtId="0" fontId="6" fillId="0" borderId="5" xfId="5" applyFont="1" applyFill="1" applyBorder="1"/>
    <xf numFmtId="165" fontId="6" fillId="0" borderId="5" xfId="5" applyNumberFormat="1" applyFont="1" applyFill="1" applyBorder="1"/>
    <xf numFmtId="166" fontId="1" fillId="5" borderId="1" xfId="2" applyNumberFormat="1" applyFill="1" applyBorder="1"/>
    <xf numFmtId="0" fontId="6" fillId="0" borderId="0" xfId="5" applyFont="1" applyFill="1" applyAlignment="1">
      <alignment horizontal="left" indent="1"/>
    </xf>
    <xf numFmtId="0" fontId="6" fillId="0" borderId="0" xfId="5" applyFont="1" applyFill="1"/>
    <xf numFmtId="165" fontId="6" fillId="0" borderId="0" xfId="5" applyNumberFormat="1" applyFont="1" applyFill="1" applyBorder="1"/>
    <xf numFmtId="0" fontId="6" fillId="0" borderId="9" xfId="4" applyFont="1" applyFill="1" applyBorder="1" applyAlignment="1">
      <alignment horizontal="left" indent="1"/>
    </xf>
    <xf numFmtId="0" fontId="6" fillId="0" borderId="9" xfId="4" applyFont="1" applyFill="1" applyBorder="1"/>
    <xf numFmtId="165" fontId="6" fillId="0" borderId="9" xfId="4" applyNumberFormat="1" applyFont="1" applyFill="1" applyBorder="1"/>
    <xf numFmtId="166" fontId="5" fillId="0" borderId="0" xfId="2" applyNumberFormat="1" applyFont="1" applyBorder="1"/>
    <xf numFmtId="164" fontId="0" fillId="0" borderId="0" xfId="0" applyNumberFormat="1"/>
    <xf numFmtId="0" fontId="6" fillId="0" borderId="5" xfId="6" applyFont="1" applyFill="1" applyBorder="1" applyAlignment="1">
      <alignment horizontal="left" indent="1"/>
    </xf>
    <xf numFmtId="0" fontId="6" fillId="0" borderId="5" xfId="6" applyFont="1" applyFill="1" applyBorder="1"/>
    <xf numFmtId="166" fontId="6" fillId="0" borderId="5" xfId="6" applyNumberFormat="1" applyFont="1" applyFill="1" applyBorder="1"/>
    <xf numFmtId="0" fontId="0" fillId="0" borderId="9" xfId="0" applyBorder="1" applyAlignment="1">
      <alignment horizontal="left" indent="1"/>
    </xf>
    <xf numFmtId="0" fontId="0" fillId="0" borderId="9" xfId="0" applyBorder="1"/>
    <xf numFmtId="166" fontId="0" fillId="0" borderId="9" xfId="0" applyNumberFormat="1" applyBorder="1"/>
    <xf numFmtId="166" fontId="5" fillId="0" borderId="0" xfId="0" applyNumberFormat="1" applyFont="1"/>
    <xf numFmtId="166" fontId="0" fillId="0" borderId="0" xfId="2" applyNumberFormat="1" applyFont="1" applyBorder="1"/>
    <xf numFmtId="0" fontId="5" fillId="0" borderId="10" xfId="0" applyFont="1" applyBorder="1"/>
    <xf numFmtId="0" fontId="0" fillId="0" borderId="11" xfId="0" applyBorder="1"/>
    <xf numFmtId="166" fontId="5" fillId="0" borderId="12" xfId="2" applyNumberFormat="1" applyFont="1" applyBorder="1"/>
    <xf numFmtId="0" fontId="0" fillId="0" borderId="13" xfId="0" applyBorder="1"/>
    <xf numFmtId="0" fontId="0" fillId="0" borderId="14" xfId="0" applyBorder="1"/>
    <xf numFmtId="166" fontId="0" fillId="0" borderId="14" xfId="2" applyNumberFormat="1" applyFont="1" applyBorder="1"/>
    <xf numFmtId="0" fontId="0" fillId="0" borderId="15" xfId="0" applyBorder="1"/>
    <xf numFmtId="0" fontId="6" fillId="0" borderId="0" xfId="6" applyFont="1" applyFill="1" applyBorder="1" applyAlignment="1">
      <alignment horizontal="left" indent="1"/>
    </xf>
    <xf numFmtId="0" fontId="6" fillId="0" borderId="0" xfId="6" applyFont="1" applyFill="1" applyBorder="1"/>
    <xf numFmtId="0" fontId="5" fillId="0" borderId="9" xfId="0" applyFont="1" applyBorder="1"/>
    <xf numFmtId="166" fontId="7" fillId="0" borderId="9" xfId="6" applyNumberFormat="1" applyFont="1" applyFill="1" applyBorder="1"/>
    <xf numFmtId="9" fontId="0" fillId="0" borderId="0" xfId="3" applyFont="1"/>
    <xf numFmtId="10" fontId="0" fillId="0" borderId="0" xfId="3" applyNumberFormat="1" applyFont="1"/>
    <xf numFmtId="10" fontId="1" fillId="5" borderId="16" xfId="3" applyNumberFormat="1" applyFill="1" applyBorder="1"/>
    <xf numFmtId="10" fontId="1" fillId="5" borderId="17" xfId="3" applyNumberFormat="1" applyFill="1" applyBorder="1"/>
    <xf numFmtId="9" fontId="6" fillId="6" borderId="5" xfId="3" applyFont="1" applyFill="1" applyBorder="1" applyAlignment="1">
      <alignment horizontal="right"/>
    </xf>
    <xf numFmtId="9" fontId="6" fillId="6" borderId="0" xfId="3" applyFont="1" applyFill="1" applyBorder="1" applyAlignment="1">
      <alignment horizontal="right"/>
    </xf>
    <xf numFmtId="43" fontId="0" fillId="0" borderId="0" xfId="1" applyFont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  <xf numFmtId="10" fontId="1" fillId="0" borderId="0" xfId="3" applyNumberFormat="1" applyFont="1"/>
    <xf numFmtId="9" fontId="1" fillId="5" borderId="6" xfId="3" applyFill="1" applyBorder="1"/>
    <xf numFmtId="9" fontId="1" fillId="5" borderId="18" xfId="3" applyFill="1" applyBorder="1"/>
    <xf numFmtId="9" fontId="1" fillId="5" borderId="16" xfId="3" applyFill="1" applyBorder="1"/>
    <xf numFmtId="164" fontId="0" fillId="0" borderId="5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43" fontId="0" fillId="7" borderId="5" xfId="1" applyFont="1" applyFill="1" applyBorder="1" applyAlignment="1">
      <alignment horizontal="right"/>
    </xf>
    <xf numFmtId="43" fontId="0" fillId="7" borderId="0" xfId="1" applyFont="1" applyFill="1" applyBorder="1" applyAlignment="1">
      <alignment horizontal="right"/>
    </xf>
    <xf numFmtId="43" fontId="0" fillId="7" borderId="0" xfId="1" applyFont="1" applyFill="1" applyAlignment="1">
      <alignment horizontal="right"/>
    </xf>
    <xf numFmtId="0" fontId="5" fillId="0" borderId="0" xfId="0" applyFont="1" applyAlignment="1">
      <alignment horizontal="center"/>
    </xf>
  </cellXfs>
  <cellStyles count="7">
    <cellStyle name="Bad" xfId="5" builtinId="27"/>
    <cellStyle name="Comma" xfId="1" builtinId="3"/>
    <cellStyle name="Currency" xfId="2" builtinId="4"/>
    <cellStyle name="Good" xfId="4" builtinId="26"/>
    <cellStyle name="Neutral" xfId="6" builtinId="2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559887165736935E-2"/>
          <c:y val="3.1544007118844905E-2"/>
          <c:w val="0.82784395841879777"/>
          <c:h val="0.84823606905703453"/>
        </c:manualLayout>
      </c:layout>
      <c:lineChart>
        <c:grouping val="standard"/>
        <c:varyColors val="0"/>
        <c:ser>
          <c:idx val="0"/>
          <c:order val="0"/>
          <c:tx>
            <c:strRef>
              <c:f>TurnoverImprovements!$C$2</c:f>
              <c:strCache>
                <c:ptCount val="1"/>
                <c:pt idx="0">
                  <c:v>Turnover Improvement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TurnoverImprovements!$A$3:$A$33</c:f>
              <c:numCache>
                <c:formatCode>0%</c:formatCode>
                <c:ptCount val="31"/>
                <c:pt idx="0">
                  <c:v>-9.7144514654701197E-17</c:v>
                </c:pt>
                <c:pt idx="1">
                  <c:v>4.9999999999999906E-2</c:v>
                </c:pt>
                <c:pt idx="2">
                  <c:v>9.9999999999999908E-2</c:v>
                </c:pt>
                <c:pt idx="3">
                  <c:v>0.14999999999999991</c:v>
                </c:pt>
                <c:pt idx="4">
                  <c:v>0.1999999999999999</c:v>
                </c:pt>
                <c:pt idx="5">
                  <c:v>0.24999999999999989</c:v>
                </c:pt>
                <c:pt idx="6">
                  <c:v>0.29999999999999988</c:v>
                </c:pt>
                <c:pt idx="7">
                  <c:v>0.34999999999999987</c:v>
                </c:pt>
                <c:pt idx="8">
                  <c:v>0.39999999999999986</c:v>
                </c:pt>
                <c:pt idx="9">
                  <c:v>0.44999999999999984</c:v>
                </c:pt>
                <c:pt idx="10">
                  <c:v>0.49999999999999983</c:v>
                </c:pt>
                <c:pt idx="11">
                  <c:v>0.54999999999999982</c:v>
                </c:pt>
                <c:pt idx="12">
                  <c:v>0.59999999999999987</c:v>
                </c:pt>
                <c:pt idx="13">
                  <c:v>0.64999999999999991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0.85000000000000009</c:v>
                </c:pt>
                <c:pt idx="18">
                  <c:v>0.90000000000000013</c:v>
                </c:pt>
                <c:pt idx="19">
                  <c:v>0.95000000000000018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</c:numCache>
            </c:numRef>
          </c:cat>
          <c:val>
            <c:numRef>
              <c:f>TurnoverImprovements!$C$3:$C$33</c:f>
              <c:numCache>
                <c:formatCode>0.00%</c:formatCode>
                <c:ptCount val="31"/>
                <c:pt idx="0">
                  <c:v>0.02</c:v>
                </c:pt>
                <c:pt idx="1">
                  <c:v>0.03</c:v>
                </c:pt>
                <c:pt idx="2">
                  <c:v>4.4999999999999998E-2</c:v>
                </c:pt>
                <c:pt idx="3">
                  <c:v>5.5E-2</c:v>
                </c:pt>
                <c:pt idx="4">
                  <c:v>7.0000000000000007E-2</c:v>
                </c:pt>
                <c:pt idx="5">
                  <c:v>8.5000000000000006E-2</c:v>
                </c:pt>
                <c:pt idx="6">
                  <c:v>0.1</c:v>
                </c:pt>
                <c:pt idx="7">
                  <c:v>0.1125</c:v>
                </c:pt>
                <c:pt idx="8">
                  <c:v>0.125</c:v>
                </c:pt>
                <c:pt idx="9">
                  <c:v>0.13250000000000001</c:v>
                </c:pt>
                <c:pt idx="10">
                  <c:v>0.13750000000000001</c:v>
                </c:pt>
                <c:pt idx="11">
                  <c:v>0.15000000000000002</c:v>
                </c:pt>
                <c:pt idx="12">
                  <c:v>0.16250000000000003</c:v>
                </c:pt>
                <c:pt idx="13">
                  <c:v>0.17750000000000005</c:v>
                </c:pt>
                <c:pt idx="14">
                  <c:v>0.19250000000000006</c:v>
                </c:pt>
                <c:pt idx="15">
                  <c:v>0.20500000000000007</c:v>
                </c:pt>
                <c:pt idx="16">
                  <c:v>0.21750000000000008</c:v>
                </c:pt>
                <c:pt idx="17">
                  <c:v>0.23000000000000009</c:v>
                </c:pt>
                <c:pt idx="18">
                  <c:v>0.2400000000000001</c:v>
                </c:pt>
                <c:pt idx="19">
                  <c:v>0.25000000000000011</c:v>
                </c:pt>
                <c:pt idx="20">
                  <c:v>0.26000000000000012</c:v>
                </c:pt>
                <c:pt idx="21">
                  <c:v>0.27000000000000013</c:v>
                </c:pt>
                <c:pt idx="22">
                  <c:v>0.28000000000000014</c:v>
                </c:pt>
                <c:pt idx="23">
                  <c:v>0.29250000000000015</c:v>
                </c:pt>
                <c:pt idx="24">
                  <c:v>0.30500000000000016</c:v>
                </c:pt>
                <c:pt idx="25">
                  <c:v>0.31750000000000017</c:v>
                </c:pt>
                <c:pt idx="26">
                  <c:v>0.33000000000000018</c:v>
                </c:pt>
                <c:pt idx="27">
                  <c:v>0.33000000000000018</c:v>
                </c:pt>
                <c:pt idx="28">
                  <c:v>0.33000000000000018</c:v>
                </c:pt>
                <c:pt idx="29">
                  <c:v>0.33000000000000018</c:v>
                </c:pt>
                <c:pt idx="30">
                  <c:v>0.3450000000000002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D1-4AB8-93A5-C8F10AC8E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469776"/>
        <c:axId val="1982456336"/>
      </c:lineChart>
      <c:lineChart>
        <c:grouping val="standard"/>
        <c:varyColors val="0"/>
        <c:ser>
          <c:idx val="1"/>
          <c:order val="1"/>
          <c:tx>
            <c:strRef>
              <c:f>TurnoverImprovements!$H$2</c:f>
              <c:strCache>
                <c:ptCount val="1"/>
                <c:pt idx="0">
                  <c:v> Add'l Months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TurnoverImprovements!$H$3:$H$33</c:f>
              <c:numCache>
                <c:formatCode>_(* #,##0.00_);_(* \(#,##0.00\);_(* "-"??_);_(@_)</c:formatCode>
                <c:ptCount val="31"/>
                <c:pt idx="0">
                  <c:v>9.8155494662795491</c:v>
                </c:pt>
                <c:pt idx="1">
                  <c:v>4.951754778099513</c:v>
                </c:pt>
                <c:pt idx="2">
                  <c:v>4.5253703575671125</c:v>
                </c:pt>
                <c:pt idx="3">
                  <c:v>3.9920702967287696</c:v>
                </c:pt>
                <c:pt idx="4">
                  <c:v>4.0152291907162194</c:v>
                </c:pt>
                <c:pt idx="5">
                  <c:v>4.0543884282984379</c:v>
                </c:pt>
                <c:pt idx="6">
                  <c:v>4.10319536338924</c:v>
                </c:pt>
                <c:pt idx="7">
                  <c:v>4.0568789453617313</c:v>
                </c:pt>
                <c:pt idx="8">
                  <c:v>4.0340880439715612</c:v>
                </c:pt>
                <c:pt idx="9">
                  <c:v>3.8590441645154243</c:v>
                </c:pt>
                <c:pt idx="10">
                  <c:v>3.6442394099645128</c:v>
                </c:pt>
                <c:pt idx="11">
                  <c:v>3.6831847270606666</c:v>
                </c:pt>
                <c:pt idx="12">
                  <c:v>3.725671188023405</c:v>
                </c:pt>
                <c:pt idx="13">
                  <c:v>3.8368259182094064</c:v>
                </c:pt>
                <c:pt idx="14">
                  <c:v>3.9460391951873746</c:v>
                </c:pt>
                <c:pt idx="15">
                  <c:v>3.9929538972082224</c:v>
                </c:pt>
                <c:pt idx="16">
                  <c:v>4.0432308125170522</c:v>
                </c:pt>
                <c:pt idx="17">
                  <c:v>4.0967090512778839</c:v>
                </c:pt>
                <c:pt idx="18">
                  <c:v>4.0969497639986248</c:v>
                </c:pt>
                <c:pt idx="19">
                  <c:v>4.1027745012564765</c:v>
                </c:pt>
                <c:pt idx="20">
                  <c:v>4.1135823369103051</c:v>
                </c:pt>
                <c:pt idx="21">
                  <c:v>4.1288954503777511</c:v>
                </c:pt>
                <c:pt idx="22">
                  <c:v>4.1483325184823041</c:v>
                </c:pt>
                <c:pt idx="23">
                  <c:v>4.2224186067913294</c:v>
                </c:pt>
                <c:pt idx="24">
                  <c:v>4.299103677994788</c:v>
                </c:pt>
                <c:pt idx="25">
                  <c:v>4.3785384386976602</c:v>
                </c:pt>
                <c:pt idx="26">
                  <c:v>4.46088362669839</c:v>
                </c:pt>
                <c:pt idx="27">
                  <c:v>4.2986637777330312</c:v>
                </c:pt>
                <c:pt idx="28">
                  <c:v>4.1478281772651879</c:v>
                </c:pt>
                <c:pt idx="29">
                  <c:v>4.0072190658625928</c:v>
                </c:pt>
                <c:pt idx="30">
                  <c:v>2.8091603053435126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D1-4AB8-93A5-C8F10AC8E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27119"/>
        <c:axId val="145941519"/>
      </c:lineChart>
      <c:catAx>
        <c:axId val="198246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Baseline Turnover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56336"/>
        <c:crosses val="autoZero"/>
        <c:auto val="1"/>
        <c:lblAlgn val="ctr"/>
        <c:lblOffset val="100"/>
        <c:noMultiLvlLbl val="0"/>
      </c:catAx>
      <c:valAx>
        <c:axId val="19824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CareIt Turnover Improvement %</a:t>
                </a:r>
              </a:p>
            </c:rich>
          </c:tx>
          <c:layout>
            <c:manualLayout>
              <c:xMode val="edge"/>
              <c:yMode val="edge"/>
              <c:x val="1.6440370813650067E-2"/>
              <c:y val="0.31152165972146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69776"/>
        <c:crosses val="autoZero"/>
        <c:crossBetween val="between"/>
      </c:valAx>
      <c:valAx>
        <c:axId val="14594151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Additional Months of Employement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27119"/>
        <c:crosses val="max"/>
        <c:crossBetween val="between"/>
      </c:valAx>
      <c:catAx>
        <c:axId val="145927119"/>
        <c:scaling>
          <c:orientation val="minMax"/>
        </c:scaling>
        <c:delete val="1"/>
        <c:axPos val="b"/>
        <c:majorTickMark val="out"/>
        <c:minorTickMark val="none"/>
        <c:tickLblPos val="nextTo"/>
        <c:crossAx val="1459415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233664301150759"/>
          <c:y val="5.3942404782634505E-2"/>
          <c:w val="0.37014980249774798"/>
          <c:h val="3.5487256386709333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356151</xdr:colOff>
      <xdr:row>2</xdr:row>
      <xdr:rowOff>38348</xdr:rowOff>
    </xdr:from>
    <xdr:to>
      <xdr:col>20</xdr:col>
      <xdr:colOff>571500</xdr:colOff>
      <xdr:row>35</xdr:row>
      <xdr:rowOff>66261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D3F62-79B2-E973-C9B3-41D5217BC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E5AF-8102-4E60-81A5-D09E523D2063}">
  <dimension ref="B1:K23"/>
  <sheetViews>
    <sheetView showGridLines="0" tabSelected="1" zoomScale="145" zoomScaleNormal="145" workbookViewId="0"/>
  </sheetViews>
  <sheetFormatPr defaultRowHeight="14.4" x14ac:dyDescent="0.3"/>
  <cols>
    <col min="1" max="1" width="3" customWidth="1"/>
    <col min="2" max="2" width="37.77734375" customWidth="1"/>
    <col min="3" max="3" width="12.109375" customWidth="1"/>
    <col min="4" max="5" width="3" customWidth="1"/>
    <col min="6" max="6" width="24.109375" customWidth="1"/>
    <col min="7" max="7" width="16.88671875" customWidth="1"/>
    <col min="8" max="8" width="13" customWidth="1"/>
    <col min="9" max="9" width="3" customWidth="1"/>
    <col min="11" max="11" width="24.109375" customWidth="1"/>
    <col min="12" max="12" width="15.6640625" customWidth="1"/>
    <col min="13" max="13" width="10.77734375" bestFit="1" customWidth="1"/>
  </cols>
  <sheetData>
    <row r="1" spans="2:11" x14ac:dyDescent="0.3">
      <c r="B1" s="1" t="s">
        <v>18</v>
      </c>
    </row>
    <row r="2" spans="2:11" x14ac:dyDescent="0.3">
      <c r="B2" s="2" t="s">
        <v>0</v>
      </c>
    </row>
    <row r="3" spans="2:11" ht="15" thickBot="1" x14ac:dyDescent="0.35"/>
    <row r="4" spans="2:11" x14ac:dyDescent="0.3">
      <c r="B4" s="1" t="s">
        <v>27</v>
      </c>
      <c r="E4" s="3" t="s">
        <v>1</v>
      </c>
      <c r="F4" s="4"/>
      <c r="G4" s="4"/>
      <c r="H4" s="4"/>
      <c r="I4" s="5"/>
    </row>
    <row r="5" spans="2:11" x14ac:dyDescent="0.3">
      <c r="B5" s="6" t="s">
        <v>2</v>
      </c>
      <c r="C5" s="7">
        <v>2200</v>
      </c>
      <c r="E5" s="8"/>
      <c r="I5" s="9"/>
    </row>
    <row r="6" spans="2:11" x14ac:dyDescent="0.3">
      <c r="B6" s="10" t="s">
        <v>3</v>
      </c>
      <c r="C6" s="11">
        <v>100</v>
      </c>
      <c r="E6" s="8"/>
      <c r="F6" s="43" t="s">
        <v>19</v>
      </c>
      <c r="G6" s="30"/>
      <c r="H6" s="44">
        <f>PRODUCT(C5,C7,C9)</f>
        <v>6600000</v>
      </c>
      <c r="I6" s="9"/>
    </row>
    <row r="7" spans="2:11" x14ac:dyDescent="0.3">
      <c r="B7" s="10" t="s">
        <v>5</v>
      </c>
      <c r="C7" s="13">
        <v>1</v>
      </c>
      <c r="E7" s="8"/>
      <c r="F7" s="41"/>
      <c r="G7" s="42"/>
      <c r="I7" s="9"/>
    </row>
    <row r="8" spans="2:11" x14ac:dyDescent="0.3">
      <c r="B8" s="10" t="s">
        <v>28</v>
      </c>
      <c r="C8" s="45" cm="1">
        <f t="array" ref="C8">IF($C$7&lt;TurnoverImprovements!$A$4,TurnoverImprovements!$C$3,IF($C$7&gt;TurnoverImprovements!$B$32,TurnoverImprovements!$C$33,INDEX(TurnoverImprovements!$A:$C,MATCH($C$7,TurnoverImprovements!$B:$B,1)+1,3)))</f>
        <v>0.26000000000000012</v>
      </c>
      <c r="E8" s="12"/>
      <c r="F8" s="1" t="s">
        <v>4</v>
      </c>
      <c r="H8" s="1"/>
      <c r="I8" s="9"/>
    </row>
    <row r="9" spans="2:11" x14ac:dyDescent="0.3">
      <c r="B9" s="10" t="s">
        <v>7</v>
      </c>
      <c r="C9" s="17">
        <v>3000</v>
      </c>
      <c r="E9" s="12"/>
      <c r="F9" s="14" t="s">
        <v>6</v>
      </c>
      <c r="G9" s="15"/>
      <c r="H9" s="16">
        <f>12/C7</f>
        <v>12</v>
      </c>
      <c r="I9" s="9"/>
    </row>
    <row r="10" spans="2:11" x14ac:dyDescent="0.3">
      <c r="E10" s="12"/>
      <c r="F10" s="18" t="s">
        <v>8</v>
      </c>
      <c r="G10" s="19"/>
      <c r="H10" s="20">
        <f>12/(C7*(1-C8))</f>
        <v>16.216216216216218</v>
      </c>
      <c r="I10" s="9"/>
      <c r="K10" s="25"/>
    </row>
    <row r="11" spans="2:11" x14ac:dyDescent="0.3">
      <c r="B11" s="10"/>
      <c r="C11" s="45"/>
      <c r="E11" s="12"/>
      <c r="F11" s="21" t="s">
        <v>9</v>
      </c>
      <c r="G11" s="22"/>
      <c r="H11" s="23">
        <f>H10-H9</f>
        <v>4.2162162162162176</v>
      </c>
      <c r="I11" s="9"/>
    </row>
    <row r="12" spans="2:11" x14ac:dyDescent="0.3">
      <c r="E12" s="12"/>
      <c r="F12" s="1" t="s">
        <v>10</v>
      </c>
      <c r="G12" s="1"/>
      <c r="H12" s="24">
        <f>$C$9*12/(12/C7)-$C$9*12/H10</f>
        <v>780</v>
      </c>
      <c r="I12" s="9"/>
    </row>
    <row r="13" spans="2:11" x14ac:dyDescent="0.3">
      <c r="E13" s="12"/>
      <c r="F13" s="1" t="s">
        <v>11</v>
      </c>
      <c r="H13" s="24">
        <f>H12*$C$5</f>
        <v>1716000</v>
      </c>
      <c r="I13" s="9"/>
    </row>
    <row r="14" spans="2:11" x14ac:dyDescent="0.3">
      <c r="E14" s="12"/>
      <c r="F14" s="18" t="s">
        <v>20</v>
      </c>
      <c r="H14" s="45">
        <f>H13/H6</f>
        <v>0.26</v>
      </c>
      <c r="I14" s="9"/>
    </row>
    <row r="15" spans="2:11" x14ac:dyDescent="0.3">
      <c r="E15" s="12"/>
      <c r="H15" s="45"/>
      <c r="I15" s="9"/>
    </row>
    <row r="16" spans="2:11" x14ac:dyDescent="0.3">
      <c r="E16" s="12"/>
      <c r="F16" s="1" t="s">
        <v>12</v>
      </c>
      <c r="I16" s="9"/>
    </row>
    <row r="17" spans="5:9" x14ac:dyDescent="0.3">
      <c r="E17" s="12"/>
      <c r="F17" s="26" t="s">
        <v>13</v>
      </c>
      <c r="G17" s="27"/>
      <c r="H17" s="28">
        <f>315037*C5/1000+400*C6</f>
        <v>733081.4</v>
      </c>
      <c r="I17" s="9"/>
    </row>
    <row r="18" spans="5:9" x14ac:dyDescent="0.3">
      <c r="E18" s="12"/>
      <c r="F18" s="29" t="s">
        <v>14</v>
      </c>
      <c r="G18" s="30"/>
      <c r="H18" s="31">
        <f>H17*0.3+C6*100*12</f>
        <v>339924.42000000004</v>
      </c>
      <c r="I18" s="9"/>
    </row>
    <row r="19" spans="5:9" x14ac:dyDescent="0.3">
      <c r="E19" s="12"/>
      <c r="F19" s="1" t="s">
        <v>15</v>
      </c>
      <c r="G19" s="1"/>
      <c r="H19" s="32">
        <f>SUM(H17:H18)</f>
        <v>1073005.82</v>
      </c>
      <c r="I19" s="9"/>
    </row>
    <row r="20" spans="5:9" x14ac:dyDescent="0.3">
      <c r="E20" s="12"/>
      <c r="F20" s="10" t="s">
        <v>16</v>
      </c>
      <c r="H20" s="33">
        <f>H19/C5</f>
        <v>487.72991818181822</v>
      </c>
      <c r="I20" s="9"/>
    </row>
    <row r="21" spans="5:9" x14ac:dyDescent="0.3">
      <c r="E21" s="12"/>
      <c r="F21" s="10"/>
      <c r="H21" s="33"/>
      <c r="I21" s="9"/>
    </row>
    <row r="22" spans="5:9" x14ac:dyDescent="0.3">
      <c r="E22" s="12"/>
      <c r="F22" s="34" t="s">
        <v>17</v>
      </c>
      <c r="G22" s="35"/>
      <c r="H22" s="36">
        <f>H13-H19</f>
        <v>642994.17999999993</v>
      </c>
      <c r="I22" s="9"/>
    </row>
    <row r="23" spans="5:9" ht="15" thickBot="1" x14ac:dyDescent="0.35">
      <c r="E23" s="37"/>
      <c r="F23" s="38"/>
      <c r="G23" s="39"/>
      <c r="H23" s="38"/>
      <c r="I23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75D5-7F09-4189-AD15-FBC482343B69}">
  <dimension ref="A1:I50"/>
  <sheetViews>
    <sheetView showGridLines="0" zoomScaleNormal="100" workbookViewId="0">
      <pane ySplit="2" topLeftCell="A3" activePane="bottomLeft" state="frozen"/>
      <selection pane="bottomLeft" sqref="A1:C1"/>
    </sheetView>
  </sheetViews>
  <sheetFormatPr defaultRowHeight="14.4" x14ac:dyDescent="0.3"/>
  <cols>
    <col min="1" max="2" width="8.33203125" bestFit="1" customWidth="1"/>
    <col min="3" max="3" width="22.77734375" style="46" bestFit="1" customWidth="1"/>
    <col min="4" max="4" width="3.44140625" customWidth="1"/>
    <col min="5" max="5" width="18.33203125" style="52" bestFit="1" customWidth="1"/>
    <col min="6" max="6" width="14.6640625" style="52" bestFit="1" customWidth="1"/>
    <col min="7" max="7" width="9.109375" style="52" bestFit="1" customWidth="1"/>
    <col min="8" max="8" width="11.88671875" style="51" bestFit="1" customWidth="1"/>
  </cols>
  <sheetData>
    <row r="1" spans="1:9" x14ac:dyDescent="0.3">
      <c r="A1" s="64" t="s">
        <v>21</v>
      </c>
      <c r="B1" s="64"/>
      <c r="C1" s="64"/>
    </row>
    <row r="2" spans="1:9" s="1" customFormat="1" x14ac:dyDescent="0.3">
      <c r="A2" t="s">
        <v>25</v>
      </c>
      <c r="B2" t="s">
        <v>26</v>
      </c>
      <c r="C2" s="54" t="s">
        <v>30</v>
      </c>
      <c r="E2" s="52" t="s">
        <v>29</v>
      </c>
      <c r="F2" s="52" t="s">
        <v>22</v>
      </c>
      <c r="G2" s="52" t="s">
        <v>23</v>
      </c>
      <c r="H2" s="51" t="s">
        <v>24</v>
      </c>
    </row>
    <row r="3" spans="1:9" s="1" customFormat="1" x14ac:dyDescent="0.3">
      <c r="A3" s="55">
        <f t="shared" ref="A3:A5" si="0">A4-0.05</f>
        <v>-9.7144514654701197E-17</v>
      </c>
      <c r="B3" s="49">
        <f t="shared" ref="B3:B17" si="1">A4-0.0001</f>
        <v>4.9899999999999903E-2</v>
      </c>
      <c r="C3" s="48">
        <v>0.02</v>
      </c>
      <c r="E3" s="49">
        <f t="shared" ref="E3:E31" si="2">AVERAGE(A3:B3)*(1-C3)</f>
        <v>2.4450999999999903E-2</v>
      </c>
      <c r="F3" s="58">
        <f t="shared" ref="F3:F14" si="3">12/AVERAGE(A3:B3)</f>
        <v>480.96192384769728</v>
      </c>
      <c r="G3" s="58">
        <f t="shared" ref="G3" si="4">12/E3</f>
        <v>490.77747331397683</v>
      </c>
      <c r="H3" s="61">
        <f t="shared" ref="H3" si="5">G3-F3</f>
        <v>9.8155494662795491</v>
      </c>
      <c r="I3"/>
    </row>
    <row r="4" spans="1:9" s="1" customFormat="1" x14ac:dyDescent="0.3">
      <c r="A4" s="56">
        <f t="shared" si="0"/>
        <v>4.9999999999999906E-2</v>
      </c>
      <c r="B4" s="50">
        <f t="shared" si="1"/>
        <v>9.9899999999999906E-2</v>
      </c>
      <c r="C4" s="47">
        <v>0.03</v>
      </c>
      <c r="E4" s="50">
        <f t="shared" si="2"/>
        <v>7.2701499999999905E-2</v>
      </c>
      <c r="F4" s="59">
        <f t="shared" si="3"/>
        <v>160.10673782521701</v>
      </c>
      <c r="G4" s="59">
        <f t="shared" ref="G4:G17" si="6">12/E4</f>
        <v>165.05849260331652</v>
      </c>
      <c r="H4" s="62">
        <f t="shared" ref="H4:H17" si="7">G4-F4</f>
        <v>4.951754778099513</v>
      </c>
      <c r="I4"/>
    </row>
    <row r="5" spans="1:9" s="1" customFormat="1" x14ac:dyDescent="0.3">
      <c r="A5" s="56">
        <f t="shared" si="0"/>
        <v>9.9999999999999908E-2</v>
      </c>
      <c r="B5" s="50">
        <f t="shared" si="1"/>
        <v>0.14989999999999992</v>
      </c>
      <c r="C5" s="47">
        <v>4.4999999999999998E-2</v>
      </c>
      <c r="E5" s="50">
        <f t="shared" si="2"/>
        <v>0.11932724999999993</v>
      </c>
      <c r="F5" s="59">
        <f t="shared" si="3"/>
        <v>96.038415366146523</v>
      </c>
      <c r="G5" s="59">
        <f t="shared" si="6"/>
        <v>100.56378572371364</v>
      </c>
      <c r="H5" s="62">
        <f t="shared" si="7"/>
        <v>4.5253703575671125</v>
      </c>
      <c r="I5"/>
    </row>
    <row r="6" spans="1:9" s="1" customFormat="1" x14ac:dyDescent="0.3">
      <c r="A6" s="13">
        <f t="shared" ref="A6:A9" si="8">A7-0.05</f>
        <v>0.14999999999999991</v>
      </c>
      <c r="B6" s="50">
        <f t="shared" si="1"/>
        <v>0.19989999999999991</v>
      </c>
      <c r="C6" s="47">
        <v>5.5E-2</v>
      </c>
      <c r="E6" s="50">
        <f t="shared" si="2"/>
        <v>0.16532774999999991</v>
      </c>
      <c r="F6" s="59">
        <f t="shared" si="3"/>
        <v>68.591026007430727</v>
      </c>
      <c r="G6" s="59">
        <f t="shared" si="6"/>
        <v>72.583096304159497</v>
      </c>
      <c r="H6" s="62">
        <f t="shared" si="7"/>
        <v>3.9920702967287696</v>
      </c>
      <c r="I6"/>
    </row>
    <row r="7" spans="1:9" s="1" customFormat="1" x14ac:dyDescent="0.3">
      <c r="A7" s="13">
        <f t="shared" si="8"/>
        <v>0.1999999999999999</v>
      </c>
      <c r="B7" s="50">
        <f t="shared" si="1"/>
        <v>0.2498999999999999</v>
      </c>
      <c r="C7" s="47">
        <v>7.0000000000000007E-2</v>
      </c>
      <c r="E7" s="50">
        <f t="shared" si="2"/>
        <v>0.2092034999999999</v>
      </c>
      <c r="F7" s="59">
        <f t="shared" si="3"/>
        <v>53.345187819515473</v>
      </c>
      <c r="G7" s="59">
        <f t="shared" si="6"/>
        <v>57.360417010231693</v>
      </c>
      <c r="H7" s="62">
        <f t="shared" si="7"/>
        <v>4.0152291907162194</v>
      </c>
      <c r="I7"/>
    </row>
    <row r="8" spans="1:9" s="1" customFormat="1" x14ac:dyDescent="0.3">
      <c r="A8" s="13">
        <f t="shared" si="8"/>
        <v>0.24999999999999989</v>
      </c>
      <c r="B8" s="50">
        <f t="shared" si="1"/>
        <v>0.29989999999999989</v>
      </c>
      <c r="C8" s="47">
        <v>8.5000000000000006E-2</v>
      </c>
      <c r="E8" s="50">
        <f t="shared" si="2"/>
        <v>0.25157924999999992</v>
      </c>
      <c r="F8" s="59">
        <f t="shared" si="3"/>
        <v>43.644298963447916</v>
      </c>
      <c r="G8" s="59">
        <f t="shared" si="6"/>
        <v>47.698687391746354</v>
      </c>
      <c r="H8" s="62">
        <f t="shared" si="7"/>
        <v>4.0543884282984379</v>
      </c>
      <c r="I8"/>
    </row>
    <row r="9" spans="1:9" s="1" customFormat="1" x14ac:dyDescent="0.3">
      <c r="A9" s="13">
        <f t="shared" si="8"/>
        <v>0.29999999999999988</v>
      </c>
      <c r="B9" s="50">
        <f t="shared" si="1"/>
        <v>0.34989999999999988</v>
      </c>
      <c r="C9" s="47">
        <v>0.1</v>
      </c>
      <c r="E9" s="50">
        <f t="shared" si="2"/>
        <v>0.29245499999999985</v>
      </c>
      <c r="F9" s="59">
        <f t="shared" si="3"/>
        <v>36.928758270503174</v>
      </c>
      <c r="G9" s="59">
        <f t="shared" si="6"/>
        <v>41.031953633892414</v>
      </c>
      <c r="H9" s="62">
        <f t="shared" si="7"/>
        <v>4.10319536338924</v>
      </c>
      <c r="I9"/>
    </row>
    <row r="10" spans="1:9" s="1" customFormat="1" x14ac:dyDescent="0.3">
      <c r="A10" s="13">
        <f t="shared" ref="A10:A12" si="9">A11-0.05</f>
        <v>0.34999999999999987</v>
      </c>
      <c r="B10" s="50">
        <f t="shared" si="1"/>
        <v>0.39989999999999987</v>
      </c>
      <c r="C10" s="47">
        <v>0.1125</v>
      </c>
      <c r="E10" s="50">
        <f t="shared" si="2"/>
        <v>0.33276812499999991</v>
      </c>
      <c r="F10" s="59">
        <f t="shared" si="3"/>
        <v>32.004267235631424</v>
      </c>
      <c r="G10" s="59">
        <f t="shared" si="6"/>
        <v>36.061146180993155</v>
      </c>
      <c r="H10" s="62">
        <f t="shared" si="7"/>
        <v>4.0568789453617313</v>
      </c>
      <c r="I10"/>
    </row>
    <row r="11" spans="1:9" s="1" customFormat="1" x14ac:dyDescent="0.3">
      <c r="A11" s="13">
        <f t="shared" si="9"/>
        <v>0.39999999999999986</v>
      </c>
      <c r="B11" s="50">
        <f t="shared" si="1"/>
        <v>0.44989999999999986</v>
      </c>
      <c r="C11" s="47">
        <v>0.125</v>
      </c>
      <c r="E11" s="50">
        <f t="shared" si="2"/>
        <v>0.37183124999999984</v>
      </c>
      <c r="F11" s="59">
        <f t="shared" si="3"/>
        <v>28.238616307800928</v>
      </c>
      <c r="G11" s="59">
        <f t="shared" si="6"/>
        <v>32.272704351772489</v>
      </c>
      <c r="H11" s="62">
        <f t="shared" si="7"/>
        <v>4.0340880439715612</v>
      </c>
      <c r="I11"/>
    </row>
    <row r="12" spans="1:9" s="1" customFormat="1" x14ac:dyDescent="0.3">
      <c r="A12" s="13">
        <f t="shared" si="9"/>
        <v>0.44999999999999984</v>
      </c>
      <c r="B12" s="50">
        <f t="shared" si="1"/>
        <v>0.49989999999999984</v>
      </c>
      <c r="C12" s="47">
        <v>0.13250000000000001</v>
      </c>
      <c r="E12" s="50">
        <f t="shared" si="2"/>
        <v>0.41201912499999988</v>
      </c>
      <c r="F12" s="59">
        <f t="shared" si="3"/>
        <v>25.265817454468898</v>
      </c>
      <c r="G12" s="59">
        <f t="shared" si="6"/>
        <v>29.124861618984323</v>
      </c>
      <c r="H12" s="62">
        <f t="shared" si="7"/>
        <v>3.8590441645154243</v>
      </c>
      <c r="I12"/>
    </row>
    <row r="13" spans="1:9" s="1" customFormat="1" x14ac:dyDescent="0.3">
      <c r="A13" s="13">
        <f t="shared" ref="A13:A16" si="10">A14-0.05</f>
        <v>0.49999999999999983</v>
      </c>
      <c r="B13" s="50">
        <f t="shared" si="1"/>
        <v>0.54989999999999983</v>
      </c>
      <c r="C13" s="47">
        <v>0.13750000000000001</v>
      </c>
      <c r="E13" s="50">
        <f t="shared" si="2"/>
        <v>0.45276937499999986</v>
      </c>
      <c r="F13" s="60">
        <f t="shared" si="3"/>
        <v>22.859319935231934</v>
      </c>
      <c r="G13" s="60">
        <f t="shared" si="6"/>
        <v>26.503559345196447</v>
      </c>
      <c r="H13" s="63">
        <f t="shared" si="7"/>
        <v>3.6442394099645128</v>
      </c>
      <c r="I13"/>
    </row>
    <row r="14" spans="1:9" s="1" customFormat="1" x14ac:dyDescent="0.3">
      <c r="A14" s="13">
        <f t="shared" si="10"/>
        <v>0.54999999999999982</v>
      </c>
      <c r="B14" s="50">
        <f t="shared" si="1"/>
        <v>0.59989999999999988</v>
      </c>
      <c r="C14" s="47">
        <v>0.15000000000000002</v>
      </c>
      <c r="E14" s="50">
        <f t="shared" si="2"/>
        <v>0.48870749999999985</v>
      </c>
      <c r="F14" s="60">
        <f t="shared" si="3"/>
        <v>20.871380120010443</v>
      </c>
      <c r="G14" s="60">
        <f t="shared" si="6"/>
        <v>24.554564847071109</v>
      </c>
      <c r="H14" s="63">
        <f t="shared" si="7"/>
        <v>3.6831847270606666</v>
      </c>
      <c r="I14"/>
    </row>
    <row r="15" spans="1:9" s="1" customFormat="1" x14ac:dyDescent="0.3">
      <c r="A15" s="13">
        <f t="shared" si="10"/>
        <v>0.59999999999999987</v>
      </c>
      <c r="B15" s="50">
        <f t="shared" si="1"/>
        <v>0.64989999999999992</v>
      </c>
      <c r="C15" s="47">
        <v>0.16250000000000003</v>
      </c>
      <c r="E15" s="50">
        <f t="shared" si="2"/>
        <v>0.52339562499999981</v>
      </c>
      <c r="F15" s="60">
        <f t="shared" ref="F15:F33" si="11">12/AVERAGE(A15:B15)</f>
        <v>19.201536122889834</v>
      </c>
      <c r="G15" s="60">
        <f t="shared" si="6"/>
        <v>22.927207310913239</v>
      </c>
      <c r="H15" s="63">
        <f t="shared" si="7"/>
        <v>3.725671188023405</v>
      </c>
      <c r="I15"/>
    </row>
    <row r="16" spans="1:9" s="1" customFormat="1" x14ac:dyDescent="0.3">
      <c r="A16" s="13">
        <f t="shared" si="10"/>
        <v>0.64999999999999991</v>
      </c>
      <c r="B16" s="50">
        <f t="shared" si="1"/>
        <v>0.69989999999999997</v>
      </c>
      <c r="C16" s="47">
        <v>0.17750000000000005</v>
      </c>
      <c r="E16" s="50">
        <f t="shared" si="2"/>
        <v>0.55514637499999997</v>
      </c>
      <c r="F16" s="60">
        <f t="shared" si="11"/>
        <v>17.779094747759096</v>
      </c>
      <c r="G16" s="60">
        <f t="shared" si="6"/>
        <v>21.615920665968503</v>
      </c>
      <c r="H16" s="63">
        <f t="shared" si="7"/>
        <v>3.8368259182094064</v>
      </c>
      <c r="I16"/>
    </row>
    <row r="17" spans="1:9" s="1" customFormat="1" x14ac:dyDescent="0.3">
      <c r="A17" s="13">
        <f>A18-0.05</f>
        <v>0.7</v>
      </c>
      <c r="B17" s="50">
        <f t="shared" si="1"/>
        <v>0.74990000000000001</v>
      </c>
      <c r="C17" s="47">
        <v>0.19250000000000006</v>
      </c>
      <c r="E17" s="50">
        <f t="shared" si="2"/>
        <v>0.58539712499999985</v>
      </c>
      <c r="F17" s="60">
        <f t="shared" si="11"/>
        <v>16.552865714876887</v>
      </c>
      <c r="G17" s="60">
        <f t="shared" si="6"/>
        <v>20.498904910064262</v>
      </c>
      <c r="H17" s="63">
        <f t="shared" si="7"/>
        <v>3.9460391951873746</v>
      </c>
      <c r="I17"/>
    </row>
    <row r="18" spans="1:9" x14ac:dyDescent="0.3">
      <c r="A18" s="13">
        <v>0.75</v>
      </c>
      <c r="B18" s="50">
        <f>A19-0.0001</f>
        <v>0.79990000000000006</v>
      </c>
      <c r="C18" s="47">
        <v>0.20500000000000007</v>
      </c>
      <c r="E18" s="50">
        <f t="shared" si="2"/>
        <v>0.61608524999999992</v>
      </c>
      <c r="F18" s="60">
        <f t="shared" si="11"/>
        <v>15.484869991612362</v>
      </c>
      <c r="G18" s="60">
        <f>12/E18</f>
        <v>19.477823888820584</v>
      </c>
      <c r="H18" s="63">
        <f>G18-F18</f>
        <v>3.9929538972082224</v>
      </c>
    </row>
    <row r="19" spans="1:9" x14ac:dyDescent="0.3">
      <c r="A19" s="13">
        <v>0.8</v>
      </c>
      <c r="B19" s="50">
        <f t="shared" ref="B19:B32" si="12">A20-0.0001</f>
        <v>0.8499000000000001</v>
      </c>
      <c r="C19" s="47">
        <v>0.21750000000000008</v>
      </c>
      <c r="E19" s="50">
        <f t="shared" si="2"/>
        <v>0.64552337500000001</v>
      </c>
      <c r="F19" s="60">
        <f t="shared" si="11"/>
        <v>14.546336141584337</v>
      </c>
      <c r="G19" s="60">
        <f t="shared" ref="G19:G31" si="13">12/E19</f>
        <v>18.589566954101389</v>
      </c>
      <c r="H19" s="63">
        <f t="shared" ref="H19:H31" si="14">G19-F19</f>
        <v>4.0432308125170522</v>
      </c>
    </row>
    <row r="20" spans="1:9" x14ac:dyDescent="0.3">
      <c r="A20" s="13">
        <v>0.85000000000000009</v>
      </c>
      <c r="B20" s="50">
        <f t="shared" si="12"/>
        <v>0.89990000000000014</v>
      </c>
      <c r="C20" s="47">
        <v>0.23000000000000009</v>
      </c>
      <c r="E20" s="50">
        <f t="shared" si="2"/>
        <v>0.67371150000000002</v>
      </c>
      <c r="F20" s="60">
        <f t="shared" si="11"/>
        <v>13.715069432539</v>
      </c>
      <c r="G20" s="60">
        <f t="shared" si="13"/>
        <v>17.811778483816884</v>
      </c>
      <c r="H20" s="63">
        <f t="shared" si="14"/>
        <v>4.0967090512778839</v>
      </c>
    </row>
    <row r="21" spans="1:9" x14ac:dyDescent="0.3">
      <c r="A21" s="13">
        <v>0.90000000000000013</v>
      </c>
      <c r="B21" s="50">
        <f t="shared" si="12"/>
        <v>0.94990000000000019</v>
      </c>
      <c r="C21" s="47">
        <v>0.2400000000000001</v>
      </c>
      <c r="E21" s="50">
        <f t="shared" si="2"/>
        <v>0.70296199999999998</v>
      </c>
      <c r="F21" s="60">
        <f t="shared" si="11"/>
        <v>12.973674252662304</v>
      </c>
      <c r="G21" s="60">
        <f t="shared" si="13"/>
        <v>17.070624016660929</v>
      </c>
      <c r="H21" s="63">
        <f t="shared" si="14"/>
        <v>4.0969497639986248</v>
      </c>
    </row>
    <row r="22" spans="1:9" x14ac:dyDescent="0.3">
      <c r="A22" s="13">
        <v>0.95000000000000018</v>
      </c>
      <c r="B22" s="50">
        <f t="shared" si="12"/>
        <v>0.99990000000000023</v>
      </c>
      <c r="C22" s="47">
        <v>0.25000000000000011</v>
      </c>
      <c r="E22" s="50">
        <f t="shared" si="2"/>
        <v>0.73121250000000004</v>
      </c>
      <c r="F22" s="60">
        <f t="shared" si="11"/>
        <v>12.308323503769422</v>
      </c>
      <c r="G22" s="60">
        <f t="shared" si="13"/>
        <v>16.411098005025899</v>
      </c>
      <c r="H22" s="63">
        <f t="shared" si="14"/>
        <v>4.1027745012564765</v>
      </c>
    </row>
    <row r="23" spans="1:9" x14ac:dyDescent="0.3">
      <c r="A23" s="13">
        <v>1.0000000000000002</v>
      </c>
      <c r="B23" s="50">
        <f t="shared" si="12"/>
        <v>1.0499000000000003</v>
      </c>
      <c r="C23" s="47">
        <v>0.26000000000000012</v>
      </c>
      <c r="E23" s="50">
        <f t="shared" si="2"/>
        <v>0.75846300000000011</v>
      </c>
      <c r="F23" s="60">
        <f t="shared" si="11"/>
        <v>11.707888189667786</v>
      </c>
      <c r="G23" s="60">
        <f t="shared" si="13"/>
        <v>15.821470526578091</v>
      </c>
      <c r="H23" s="63">
        <f t="shared" si="14"/>
        <v>4.1135823369103051</v>
      </c>
    </row>
    <row r="24" spans="1:9" x14ac:dyDescent="0.3">
      <c r="A24" s="13">
        <v>1.0500000000000003</v>
      </c>
      <c r="B24" s="50">
        <f t="shared" si="12"/>
        <v>1.0999000000000003</v>
      </c>
      <c r="C24" s="47">
        <v>0.27000000000000013</v>
      </c>
      <c r="E24" s="50">
        <f t="shared" si="2"/>
        <v>0.78471350000000006</v>
      </c>
      <c r="F24" s="60">
        <f t="shared" si="11"/>
        <v>11.16330992139169</v>
      </c>
      <c r="G24" s="60">
        <f t="shared" si="13"/>
        <v>15.292205371769441</v>
      </c>
      <c r="H24" s="63">
        <f t="shared" si="14"/>
        <v>4.1288954503777511</v>
      </c>
    </row>
    <row r="25" spans="1:9" x14ac:dyDescent="0.3">
      <c r="A25" s="13">
        <v>1.1000000000000003</v>
      </c>
      <c r="B25" s="50">
        <f t="shared" si="12"/>
        <v>1.1499000000000004</v>
      </c>
      <c r="C25" s="47">
        <v>0.28000000000000014</v>
      </c>
      <c r="E25" s="50">
        <f t="shared" si="2"/>
        <v>0.80996400000000013</v>
      </c>
      <c r="F25" s="60">
        <f t="shared" si="11"/>
        <v>10.667140761811632</v>
      </c>
      <c r="G25" s="60">
        <f t="shared" si="13"/>
        <v>14.815473280293936</v>
      </c>
      <c r="H25" s="63">
        <f t="shared" si="14"/>
        <v>4.1483325184823041</v>
      </c>
    </row>
    <row r="26" spans="1:9" x14ac:dyDescent="0.3">
      <c r="A26" s="13">
        <v>1.1500000000000004</v>
      </c>
      <c r="B26" s="50">
        <f t="shared" si="12"/>
        <v>1.1999000000000004</v>
      </c>
      <c r="C26" s="47">
        <v>0.29250000000000015</v>
      </c>
      <c r="E26" s="50">
        <f t="shared" si="2"/>
        <v>0.83127712500000006</v>
      </c>
      <c r="F26" s="60">
        <f t="shared" si="11"/>
        <v>10.213200561726028</v>
      </c>
      <c r="G26" s="60">
        <f t="shared" si="13"/>
        <v>14.435619168517357</v>
      </c>
      <c r="H26" s="63">
        <f t="shared" si="14"/>
        <v>4.2224186067913294</v>
      </c>
    </row>
    <row r="27" spans="1:9" x14ac:dyDescent="0.3">
      <c r="A27" s="13">
        <v>1.2000000000000004</v>
      </c>
      <c r="B27" s="50">
        <f t="shared" si="12"/>
        <v>1.2499000000000005</v>
      </c>
      <c r="C27" s="47">
        <v>0.30500000000000016</v>
      </c>
      <c r="E27" s="50">
        <f t="shared" si="2"/>
        <v>0.85134025000000013</v>
      </c>
      <c r="F27" s="60">
        <f t="shared" si="11"/>
        <v>9.7963182170700804</v>
      </c>
      <c r="G27" s="60">
        <f t="shared" si="13"/>
        <v>14.095421895064868</v>
      </c>
      <c r="H27" s="63">
        <f t="shared" si="14"/>
        <v>4.299103677994788</v>
      </c>
    </row>
    <row r="28" spans="1:9" x14ac:dyDescent="0.3">
      <c r="A28" s="13">
        <v>1.2500000000000004</v>
      </c>
      <c r="B28" s="50">
        <f t="shared" si="12"/>
        <v>1.2999000000000005</v>
      </c>
      <c r="C28" s="47">
        <v>0.31750000000000017</v>
      </c>
      <c r="E28" s="50">
        <f t="shared" si="2"/>
        <v>0.87015337500000023</v>
      </c>
      <c r="F28" s="60">
        <f t="shared" si="11"/>
        <v>9.4121338091689832</v>
      </c>
      <c r="G28" s="60">
        <f t="shared" si="13"/>
        <v>13.790672247866643</v>
      </c>
      <c r="H28" s="63">
        <f t="shared" si="14"/>
        <v>4.3785384386976602</v>
      </c>
    </row>
    <row r="29" spans="1:9" x14ac:dyDescent="0.3">
      <c r="A29" s="13">
        <v>1.3000000000000005</v>
      </c>
      <c r="B29" s="50">
        <f t="shared" si="12"/>
        <v>1.3499000000000005</v>
      </c>
      <c r="C29" s="47">
        <v>0.33000000000000018</v>
      </c>
      <c r="E29" s="50">
        <f t="shared" si="2"/>
        <v>0.88771650000000013</v>
      </c>
      <c r="F29" s="60">
        <f t="shared" si="11"/>
        <v>9.0569455451149068</v>
      </c>
      <c r="G29" s="60">
        <f t="shared" si="13"/>
        <v>13.517829171813297</v>
      </c>
      <c r="H29" s="63">
        <f t="shared" si="14"/>
        <v>4.46088362669839</v>
      </c>
    </row>
    <row r="30" spans="1:9" x14ac:dyDescent="0.3">
      <c r="A30" s="13">
        <v>1.3500000000000005</v>
      </c>
      <c r="B30" s="50">
        <f t="shared" si="12"/>
        <v>1.3999000000000006</v>
      </c>
      <c r="C30" s="47">
        <v>0.33000000000000018</v>
      </c>
      <c r="E30" s="50">
        <f t="shared" si="2"/>
        <v>0.9212165000000001</v>
      </c>
      <c r="F30" s="60">
        <f t="shared" si="11"/>
        <v>8.7275900941852402</v>
      </c>
      <c r="G30" s="60">
        <f t="shared" si="13"/>
        <v>13.026253871918271</v>
      </c>
      <c r="H30" s="63">
        <f t="shared" si="14"/>
        <v>4.2986637777330312</v>
      </c>
    </row>
    <row r="31" spans="1:9" x14ac:dyDescent="0.3">
      <c r="A31" s="13">
        <v>1.4000000000000006</v>
      </c>
      <c r="B31" s="50">
        <f t="shared" si="12"/>
        <v>1.4499000000000006</v>
      </c>
      <c r="C31" s="47">
        <v>0.33000000000000018</v>
      </c>
      <c r="E31" s="50">
        <f t="shared" si="2"/>
        <v>0.95471650000000019</v>
      </c>
      <c r="F31" s="60">
        <f t="shared" si="11"/>
        <v>8.4213481174778035</v>
      </c>
      <c r="G31" s="60">
        <f t="shared" si="13"/>
        <v>12.569176294742991</v>
      </c>
      <c r="H31" s="63">
        <f t="shared" si="14"/>
        <v>4.1478281772651879</v>
      </c>
    </row>
    <row r="32" spans="1:9" x14ac:dyDescent="0.3">
      <c r="A32" s="13">
        <v>1.4500000000000006</v>
      </c>
      <c r="B32" s="50">
        <f t="shared" si="12"/>
        <v>1.4999000000000007</v>
      </c>
      <c r="C32" s="47">
        <v>0.33000000000000018</v>
      </c>
      <c r="E32" s="50">
        <f t="shared" ref="E32:E33" si="15">AVERAGE(A32:B32)*(1-C32)</f>
        <v>0.98821650000000016</v>
      </c>
      <c r="F32" s="60">
        <f t="shared" si="11"/>
        <v>8.1358690125088948</v>
      </c>
      <c r="G32" s="60">
        <f t="shared" ref="G32:G33" si="16">12/E32</f>
        <v>12.143088078371488</v>
      </c>
      <c r="H32" s="63">
        <f t="shared" ref="H32:H33" si="17">G32-F32</f>
        <v>4.0072190658625928</v>
      </c>
    </row>
    <row r="33" spans="1:8" x14ac:dyDescent="0.3">
      <c r="A33" s="13">
        <v>1.5000000000000007</v>
      </c>
      <c r="B33" s="57">
        <v>3</v>
      </c>
      <c r="C33" s="47">
        <v>0.3450000000000002</v>
      </c>
      <c r="E33" s="50">
        <f t="shared" si="15"/>
        <v>1.4737499999999999</v>
      </c>
      <c r="F33" s="60">
        <f t="shared" si="11"/>
        <v>5.3333333333333321</v>
      </c>
      <c r="G33" s="60">
        <f t="shared" si="16"/>
        <v>8.1424936386768447</v>
      </c>
      <c r="H33" s="63">
        <f t="shared" si="17"/>
        <v>2.8091603053435126</v>
      </c>
    </row>
    <row r="36" spans="1:8" x14ac:dyDescent="0.3">
      <c r="E36" s="53"/>
    </row>
    <row r="37" spans="1:8" x14ac:dyDescent="0.3">
      <c r="E37" s="53"/>
    </row>
    <row r="38" spans="1:8" x14ac:dyDescent="0.3">
      <c r="E38" s="53"/>
    </row>
    <row r="39" spans="1:8" x14ac:dyDescent="0.3">
      <c r="E39" s="53"/>
    </row>
    <row r="40" spans="1:8" x14ac:dyDescent="0.3">
      <c r="E40" s="53"/>
    </row>
    <row r="41" spans="1:8" x14ac:dyDescent="0.3">
      <c r="E41" s="53"/>
    </row>
    <row r="42" spans="1:8" x14ac:dyDescent="0.3">
      <c r="E42" s="53"/>
    </row>
    <row r="43" spans="1:8" x14ac:dyDescent="0.3">
      <c r="E43" s="53"/>
    </row>
    <row r="44" spans="1:8" x14ac:dyDescent="0.3">
      <c r="E44" s="53"/>
    </row>
    <row r="45" spans="1:8" x14ac:dyDescent="0.3">
      <c r="E45" s="53"/>
    </row>
    <row r="46" spans="1:8" x14ac:dyDescent="0.3">
      <c r="E46" s="53"/>
    </row>
    <row r="47" spans="1:8" x14ac:dyDescent="0.3">
      <c r="E47" s="53"/>
    </row>
    <row r="48" spans="1:8" x14ac:dyDescent="0.3">
      <c r="E48" s="53"/>
    </row>
    <row r="49" spans="5:5" x14ac:dyDescent="0.3">
      <c r="E49" s="53"/>
    </row>
    <row r="50" spans="5:5" x14ac:dyDescent="0.3">
      <c r="E50" s="53"/>
    </row>
  </sheetData>
  <mergeCells count="1">
    <mergeCell ref="A1:C1"/>
  </mergeCells>
  <pageMargins left="0.7" right="0.7" top="0.75" bottom="0.75" header="0.3" footer="0.3"/>
  <ignoredErrors>
    <ignoredError sqref="F33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Savings</vt:lpstr>
      <vt:lpstr>TurnoverImprovements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Highstein</dc:creator>
  <cp:lastModifiedBy>Alex Highstein</cp:lastModifiedBy>
  <dcterms:created xsi:type="dcterms:W3CDTF">2023-04-11T23:17:14Z</dcterms:created>
  <dcterms:modified xsi:type="dcterms:W3CDTF">2023-04-17T21:14:25Z</dcterms:modified>
</cp:coreProperties>
</file>