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d.docs.live.net/f735251507ef29bb/Escritorio/Maestria Byron/Modelización y Valoración de Derivados y Carteras en Finanzas/Byron Alonso UNIR/MVDCF/"/>
    </mc:Choice>
  </mc:AlternateContent>
  <xr:revisionPtr revIDLastSave="20" documentId="13_ncr:1_{C84C1EEF-F138-4D8E-BAC2-78CD76DEBEA5}" xr6:coauthVersionLast="47" xr6:coauthVersionMax="47" xr10:uidLastSave="{75E98944-B85F-4983-99C7-9516AEEA4F1E}"/>
  <bookViews>
    <workbookView xWindow="-108" yWindow="-108" windowWidth="23256" windowHeight="12456" xr2:uid="{00000000-000D-0000-FFFF-FFFF00000000}"/>
  </bookViews>
  <sheets>
    <sheet name="Minimización de carteras" sheetId="1" r:id="rId1"/>
    <sheet name="Minimización de carteras (2)" sheetId="3" r:id="rId2"/>
    <sheet name="Rendimiento"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9" i="4" l="1"/>
  <c r="C12" i="1"/>
  <c r="D9" i="4"/>
  <c r="E9" i="4"/>
  <c r="G9" i="4"/>
  <c r="C9" i="4"/>
  <c r="C74" i="3" a="1"/>
  <c r="C74" i="3" s="1"/>
  <c r="C76" i="3" s="1" a="1"/>
  <c r="C76" i="3" s="1"/>
  <c r="C72" i="3" a="1"/>
  <c r="C72" i="3" s="1"/>
  <c r="C70" i="3"/>
  <c r="D68" i="3"/>
  <c r="E68" i="3"/>
  <c r="C68" i="3"/>
  <c r="C66" i="3" a="1"/>
  <c r="C66" i="3" s="1"/>
  <c r="C48" i="3" a="1"/>
  <c r="C48" i="3" s="1"/>
  <c r="C64" i="3" a="1"/>
  <c r="C64" i="3" s="1"/>
  <c r="C62" i="3" a="1"/>
  <c r="D62" i="3" s="1"/>
  <c r="C52" i="3"/>
  <c r="C44" i="3" a="1"/>
  <c r="C44" i="3" s="1"/>
  <c r="C26" i="3" a="1"/>
  <c r="C26" i="3" s="1"/>
  <c r="C34" i="3"/>
  <c r="E14" i="3"/>
  <c r="D14" i="3"/>
  <c r="C14" i="3"/>
  <c r="E13" i="3"/>
  <c r="D13" i="3"/>
  <c r="C13" i="3"/>
  <c r="E12" i="3"/>
  <c r="D12" i="3"/>
  <c r="C12" i="3"/>
  <c r="C13" i="1"/>
  <c r="E13" i="1"/>
  <c r="E14" i="1"/>
  <c r="E12" i="1"/>
  <c r="D14" i="1"/>
  <c r="D13" i="1"/>
  <c r="D12" i="1"/>
  <c r="C14" i="1"/>
  <c r="C62" i="3" l="1"/>
  <c r="E62" i="3"/>
  <c r="E44" i="3"/>
  <c r="D44" i="3"/>
  <c r="C16" i="3" a="1"/>
  <c r="C16" i="3" s="1"/>
  <c r="C28" i="3" s="1" a="1"/>
  <c r="C16" i="1" a="1"/>
  <c r="C16" i="1" s="1"/>
  <c r="C27" i="1" s="1" a="1"/>
  <c r="G69" i="3" l="1"/>
  <c r="G68" i="3"/>
  <c r="C46" i="3" a="1"/>
  <c r="C28" i="3"/>
  <c r="C27" i="1"/>
  <c r="C46" i="3" l="1"/>
  <c r="C30" i="3" a="1"/>
  <c r="C30" i="3" s="1"/>
  <c r="C29" i="1" a="1"/>
  <c r="C29" i="1" s="1"/>
  <c r="C31" i="1" s="1"/>
  <c r="E32" i="1" l="1"/>
  <c r="G67" i="3"/>
  <c r="C50" i="3"/>
  <c r="E32" i="3"/>
  <c r="G33" i="3" s="1"/>
  <c r="D32" i="3"/>
  <c r="G32" i="3" s="1"/>
  <c r="C32" i="3"/>
  <c r="C32" i="1"/>
  <c r="F32" i="1" s="1"/>
  <c r="C33" i="1"/>
  <c r="G32" i="1" s="1"/>
  <c r="C35" i="1" l="1" a="1"/>
  <c r="C35" i="1" s="1"/>
  <c r="C37" i="1" a="1"/>
  <c r="C37" i="1" s="1"/>
  <c r="C39" i="1" s="1" a="1"/>
  <c r="C39" i="1" s="1"/>
  <c r="G49" i="3"/>
  <c r="E50" i="3"/>
  <c r="G51" i="3" s="1"/>
  <c r="D50" i="3"/>
  <c r="G50" i="3" s="1"/>
  <c r="G31" i="3"/>
  <c r="C36" i="3" s="1" a="1"/>
  <c r="C36" i="3" s="1"/>
  <c r="C38" i="3" a="1"/>
  <c r="C38" i="3" s="1"/>
  <c r="C40" i="3" s="1" a="1"/>
  <c r="C40" i="3" s="1"/>
  <c r="C54" i="3" l="1" a="1"/>
  <c r="C54" i="3" s="1"/>
  <c r="C56" i="3" a="1"/>
  <c r="C56" i="3" s="1"/>
  <c r="C58" i="3" s="1" a="1"/>
  <c r="C58"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<sst xmlns="http://schemas.openxmlformats.org/spreadsheetml/2006/main" count="100" uniqueCount="70">
  <si>
    <t>Cartera formada por tres activos</t>
  </si>
  <si>
    <t>μ1</t>
  </si>
  <si>
    <t>μ2</t>
  </si>
  <si>
    <t>μ3</t>
  </si>
  <si>
    <t>σ1</t>
  </si>
  <si>
    <t>σ2</t>
  </si>
  <si>
    <t>σ3</t>
  </si>
  <si>
    <t>ρ12</t>
  </si>
  <si>
    <t>ρ21</t>
  </si>
  <si>
    <t>ρ13</t>
  </si>
  <si>
    <t>ρ23</t>
  </si>
  <si>
    <t>Coeficientes de Correlación</t>
  </si>
  <si>
    <t>Rendimientos esperados</t>
  </si>
  <si>
    <t>Desviaciones típicas</t>
  </si>
  <si>
    <t>Matriz de varianza - covarianza</t>
  </si>
  <si>
    <t>C</t>
  </si>
  <si>
    <t>C^-1</t>
  </si>
  <si>
    <t>Vector de pesos de la cartera</t>
  </si>
  <si>
    <t>I</t>
  </si>
  <si>
    <t>I*C^-1</t>
  </si>
  <si>
    <t>I*C^-1*IT</t>
  </si>
  <si>
    <t>IT</t>
  </si>
  <si>
    <t>ω</t>
  </si>
  <si>
    <t>ρ32</t>
  </si>
  <si>
    <t>μ*</t>
  </si>
  <si>
    <t>σ*</t>
  </si>
  <si>
    <t>ω*C</t>
  </si>
  <si>
    <t>Tazas libres de Riesgo</t>
  </si>
  <si>
    <t>μrf1</t>
  </si>
  <si>
    <t>μrf2</t>
  </si>
  <si>
    <t>μrf3</t>
  </si>
  <si>
    <t>Rendimiento Esperado</t>
  </si>
  <si>
    <t>diff</t>
  </si>
  <si>
    <t>diff*C</t>
  </si>
  <si>
    <t>diff*C*IT</t>
  </si>
  <si>
    <t>ω1</t>
  </si>
  <si>
    <t>μrf</t>
  </si>
  <si>
    <t>μrfωrf</t>
  </si>
  <si>
    <t>(1-ωrf)*μ*ω1</t>
  </si>
  <si>
    <t>σM,1</t>
  </si>
  <si>
    <t>ω1*C</t>
  </si>
  <si>
    <t>(1-ωrf)*sqrt(ω1*C*w1T)</t>
  </si>
  <si>
    <t>ω2</t>
  </si>
  <si>
    <t>(1-ωrf)*μ*ω2</t>
  </si>
  <si>
    <t>ω2*C</t>
  </si>
  <si>
    <t>Para urf1</t>
  </si>
  <si>
    <t>Para urf2</t>
  </si>
  <si>
    <t>σM,2</t>
  </si>
  <si>
    <t>(1-ωrf)*sqrt(ω2*C*w2T)</t>
  </si>
  <si>
    <t>Para urf3</t>
  </si>
  <si>
    <t>ω3</t>
  </si>
  <si>
    <t>(1-ωrf)*μ*ω3</t>
  </si>
  <si>
    <t>ω3*C</t>
  </si>
  <si>
    <t>σM,3</t>
  </si>
  <si>
    <t>(1-ωrf)*sqrt(ω3*C*w3T)</t>
  </si>
  <si>
    <t>μM</t>
  </si>
  <si>
    <t>Rendimiento de la cartera</t>
  </si>
  <si>
    <t>Tasa libre de riesgo</t>
  </si>
  <si>
    <t>Activo</t>
  </si>
  <si>
    <t>a1</t>
  </si>
  <si>
    <t>a2</t>
  </si>
  <si>
    <t>a3</t>
  </si>
  <si>
    <t>a4</t>
  </si>
  <si>
    <t>a5</t>
  </si>
  <si>
    <t>BETA k</t>
  </si>
  <si>
    <t>μk</t>
  </si>
  <si>
    <t>Los valores µK son los valores que el Mercado (en equilibrio) sustentará basándonos en el riesgo de todo el Mercado (riesgo sistemático) y en la tasa libre de riesgo</t>
  </si>
  <si>
    <t>por lo que es de esperar que el rendimiento esperado de a1, µ1, sea menor que el rendimiento de la Cartera del Mercado, µM. En efecto, esto se deduce de la fórmula (17) (con k = 1) β1 = µ1 − µrf µ1 − µrf &lt; 1 =⇒ µ1 &lt; µM, y gracias a la Renta de Seguridad del Mercado, hemos podido cuantificar el valor de µ1 = 8.85 % &lt; 12 % = µM.</t>
  </si>
  <si>
    <t>El RIESGO MINIMO DE LA CARTERA ES</t>
  </si>
  <si>
    <t>Elretornoesperadoesdel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</si>
</sst>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7" x14ac:knownFonts="1">
    <font>
      <sz val="11"/>
      <color theme="1"/>
      <name val="Calibri"/>
      <family val="2"/>
      <scheme val="minor"/>
    </font>
    <font>
      <sz val="11"/>
      <color theme="1"/>
      <name val="Calibri"/>
      <family val="2"/>
      <scheme val="minor"/>
    </font>
    <font>
      <sz val="11"/>
      <color theme="0"/>
      <name val="Calibri"/>
      <family val="2"/>
      <scheme val="minor"/>
    </font>
    <font>
      <sz val="11"/>
      <color theme="1"/>
      <name val="Calibri"/>
      <family val="2"/>
    </font>
    <font>
      <b/>
      <sz val="11"/>
      <color theme="0"/>
      <name val="Calibri"/>
      <family val="2"/>
    </font>
    <font>
      <u/>
      <sz val="11"/>
      <color theme="1"/>
      <name val="Calibri"/>
      <family val="2"/>
      <scheme val="minor"/>
    </font>
    <font>
      <b/>
      <sz val="16"/>
      <color theme="0"/>
      <name val="Calibri"/>
      <family val="2"/>
      <scheme val="minor"/>
    </font>
  </fonts>
  <fills count="11">
    <fill>
      <patternFill patternType="none"/>
    </fill>
    <fill>
      <patternFill patternType="gray125"/>
    </fill>
    <fill>
      <patternFill patternType="solid">
        <fgColor theme="8" tint="0.79998168889431442"/>
        <bgColor theme="8" tint="0.79998168889431442"/>
      </patternFill>
    </fill>
    <fill>
      <patternFill patternType="solid">
        <fgColor theme="8"/>
        <bgColor theme="8"/>
      </patternFill>
    </fill>
    <fill>
      <patternFill patternType="solid">
        <fgColor rgb="FF00B0F0"/>
        <bgColor indexed="64"/>
      </patternFill>
    </fill>
    <fill>
      <patternFill patternType="solid">
        <fgColor rgb="FF0070C0"/>
        <bgColor indexed="64"/>
      </patternFill>
    </fill>
    <fill>
      <patternFill patternType="solid">
        <fgColor rgb="FF00B050"/>
        <bgColor indexed="64"/>
      </patternFill>
    </fill>
    <fill>
      <patternFill patternType="solid">
        <fgColor rgb="FF7030A0"/>
        <bgColor indexed="64"/>
      </patternFill>
    </fill>
    <fill>
      <patternFill patternType="solid">
        <fgColor rgb="FF002060"/>
        <bgColor indexed="64"/>
      </patternFill>
    </fill>
    <fill>
      <patternFill patternType="solid">
        <fgColor rgb="FFFF0000"/>
        <bgColor indexed="64"/>
      </patternFill>
    </fill>
    <fill>
      <patternFill patternType="solid">
        <fgColor rgb="FFFFC000"/>
        <bgColor indexed="64"/>
      </patternFill>
    </fill>
  </fills>
  <borders count="3">
    <border>
      <left/>
      <right/>
      <top/>
      <bottom/>
      <diagonal/>
    </border>
    <border>
      <left style="thin">
        <color theme="8" tint="0.39997558519241921"/>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19">
    <xf numFmtId="0" fontId="0" fillId="0" borderId="0" xfId="0"/>
    <xf numFmtId="0" fontId="3" fillId="0" borderId="0" xfId="0" applyFont="1"/>
    <xf numFmtId="0" fontId="5" fillId="0" borderId="0" xfId="0" applyFont="1"/>
    <xf numFmtId="0" fontId="2" fillId="6" borderId="0" xfId="0" applyFont="1" applyFill="1"/>
    <xf numFmtId="0" fontId="2" fillId="7" borderId="0" xfId="0" applyFont="1" applyFill="1"/>
    <xf numFmtId="0" fontId="3" fillId="2" borderId="2" xfId="0" applyFont="1" applyFill="1" applyBorder="1"/>
    <xf numFmtId="0" fontId="0" fillId="0" borderId="2" xfId="0" applyBorder="1"/>
    <xf numFmtId="0" fontId="0" fillId="2" borderId="2" xfId="0" applyFill="1" applyBorder="1"/>
    <xf numFmtId="9" fontId="0" fillId="0" borderId="0" xfId="1" applyFont="1"/>
    <xf numFmtId="10" fontId="0" fillId="0" borderId="0" xfId="1" applyNumberFormat="1" applyFont="1"/>
    <xf numFmtId="164" fontId="2" fillId="9" borderId="0" xfId="1" applyNumberFormat="1" applyFont="1" applyFill="1"/>
    <xf numFmtId="0" fontId="6" fillId="10" borderId="0" xfId="0" applyFont="1" applyFill="1" applyAlignment="1">
      <alignment horizontal="center"/>
    </xf>
    <xf numFmtId="0" fontId="6" fillId="4" borderId="0" xfId="0" applyFont="1" applyFill="1" applyAlignment="1">
      <alignment horizontal="center"/>
    </xf>
    <xf numFmtId="0" fontId="2" fillId="6" borderId="0" xfId="0" applyFont="1" applyFill="1" applyAlignment="1">
      <alignment horizontal="center"/>
    </xf>
    <xf numFmtId="0" fontId="6" fillId="8" borderId="0" xfId="0" applyFont="1" applyFill="1" applyAlignment="1">
      <alignment horizontal="center"/>
    </xf>
    <xf numFmtId="0" fontId="4" fillId="3" borderId="1" xfId="0" applyFont="1" applyFill="1" applyBorder="1" applyAlignment="1">
      <alignment horizontal="center" vertical="center"/>
    </xf>
    <xf numFmtId="0" fontId="4" fillId="3" borderId="0" xfId="0" applyFont="1" applyFill="1" applyAlignment="1">
      <alignment horizontal="center" vertical="center"/>
    </xf>
    <xf numFmtId="0" fontId="6" fillId="5" borderId="0" xfId="0" applyFont="1" applyFill="1" applyAlignment="1">
      <alignment horizontal="center"/>
    </xf>
    <xf numFmtId="0" fontId="6" fillId="7" borderId="0" xfId="0" applyFont="1" applyFill="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9</xdr:col>
      <xdr:colOff>451485</xdr:colOff>
      <xdr:row>10</xdr:row>
      <xdr:rowOff>175259</xdr:rowOff>
    </xdr:from>
    <xdr:to>
      <xdr:col>17</xdr:col>
      <xdr:colOff>459812</xdr:colOff>
      <xdr:row>20</xdr:row>
      <xdr:rowOff>141300</xdr:rowOff>
    </xdr:to>
    <xdr:pic>
      <xdr:nvPicPr>
        <xdr:cNvPr id="2" name="Imagen 1">
          <a:extLst>
            <a:ext uri="{FF2B5EF4-FFF2-40B4-BE49-F238E27FC236}">
              <a16:creationId xmlns:a16="http://schemas.microsoft.com/office/drawing/2014/main" id="{81526C7A-95EA-7DD0-7783-0768CCC7C81C}"/>
            </a:ext>
          </a:extLst>
        </xdr:cNvPr>
        <xdr:cNvPicPr>
          <a:picLocks noChangeAspect="1"/>
        </xdr:cNvPicPr>
      </xdr:nvPicPr>
      <xdr:blipFill rotWithShape="1">
        <a:blip xmlns:r="http://schemas.openxmlformats.org/officeDocument/2006/relationships" r:embed="rId1"/>
        <a:srcRect t="21301"/>
        <a:stretch/>
      </xdr:blipFill>
      <xdr:spPr>
        <a:xfrm>
          <a:off x="7263765" y="2171699"/>
          <a:ext cx="5205167" cy="1794841"/>
        </a:xfrm>
        <a:prstGeom prst="rect">
          <a:avLst/>
        </a:prstGeom>
      </xdr:spPr>
    </xdr:pic>
    <xdr:clientData/>
  </xdr:twoCellAnchor>
  <xdr:twoCellAnchor editAs="oneCell">
    <xdr:from>
      <xdr:col>10</xdr:col>
      <xdr:colOff>375285</xdr:colOff>
      <xdr:row>26</xdr:row>
      <xdr:rowOff>5715</xdr:rowOff>
    </xdr:from>
    <xdr:to>
      <xdr:col>18</xdr:col>
      <xdr:colOff>194965</xdr:colOff>
      <xdr:row>39</xdr:row>
      <xdr:rowOff>53692</xdr:rowOff>
    </xdr:to>
    <xdr:pic>
      <xdr:nvPicPr>
        <xdr:cNvPr id="3" name="Imagen 2">
          <a:extLst>
            <a:ext uri="{FF2B5EF4-FFF2-40B4-BE49-F238E27FC236}">
              <a16:creationId xmlns:a16="http://schemas.microsoft.com/office/drawing/2014/main" id="{87BF2933-90AD-8234-36CD-8AFB833ECCD6}"/>
            </a:ext>
          </a:extLst>
        </xdr:cNvPr>
        <xdr:cNvPicPr>
          <a:picLocks noChangeAspect="1"/>
        </xdr:cNvPicPr>
      </xdr:nvPicPr>
      <xdr:blipFill>
        <a:blip xmlns:r="http://schemas.openxmlformats.org/officeDocument/2006/relationships" r:embed="rId2"/>
        <a:stretch>
          <a:fillRect/>
        </a:stretch>
      </xdr:blipFill>
      <xdr:spPr>
        <a:xfrm>
          <a:off x="8010525" y="5012055"/>
          <a:ext cx="4818400" cy="2425417"/>
        </a:xfrm>
        <a:prstGeom prst="rect">
          <a:avLst/>
        </a:prstGeom>
      </xdr:spPr>
    </xdr:pic>
    <xdr:clientData/>
  </xdr:twoCellAnchor>
  <xdr:twoCellAnchor editAs="oneCell">
    <xdr:from>
      <xdr:col>6</xdr:col>
      <xdr:colOff>108585</xdr:colOff>
      <xdr:row>25</xdr:row>
      <xdr:rowOff>87630</xdr:rowOff>
    </xdr:from>
    <xdr:to>
      <xdr:col>7</xdr:col>
      <xdr:colOff>665005</xdr:colOff>
      <xdr:row>29</xdr:row>
      <xdr:rowOff>19146</xdr:rowOff>
    </xdr:to>
    <xdr:pic>
      <xdr:nvPicPr>
        <xdr:cNvPr id="4" name="Imagen 3">
          <a:extLst>
            <a:ext uri="{FF2B5EF4-FFF2-40B4-BE49-F238E27FC236}">
              <a16:creationId xmlns:a16="http://schemas.microsoft.com/office/drawing/2014/main" id="{14D65726-B959-C8A6-2DCB-A3D05E9F4347}"/>
            </a:ext>
          </a:extLst>
        </xdr:cNvPr>
        <xdr:cNvPicPr>
          <a:picLocks noChangeAspect="1"/>
        </xdr:cNvPicPr>
      </xdr:nvPicPr>
      <xdr:blipFill>
        <a:blip xmlns:r="http://schemas.openxmlformats.org/officeDocument/2006/relationships" r:embed="rId3"/>
        <a:stretch>
          <a:fillRect/>
        </a:stretch>
      </xdr:blipFill>
      <xdr:spPr>
        <a:xfrm>
          <a:off x="4650105" y="4911090"/>
          <a:ext cx="1181260" cy="663036"/>
        </a:xfrm>
        <a:prstGeom prst="rect">
          <a:avLst/>
        </a:prstGeom>
      </xdr:spPr>
    </xdr:pic>
    <xdr:clientData/>
  </xdr:twoCellAnchor>
  <xdr:twoCellAnchor editAs="oneCell">
    <xdr:from>
      <xdr:col>7</xdr:col>
      <xdr:colOff>310515</xdr:colOff>
      <xdr:row>33</xdr:row>
      <xdr:rowOff>32385</xdr:rowOff>
    </xdr:from>
    <xdr:to>
      <xdr:col>8</xdr:col>
      <xdr:colOff>472574</xdr:colOff>
      <xdr:row>35</xdr:row>
      <xdr:rowOff>51491</xdr:rowOff>
    </xdr:to>
    <xdr:pic>
      <xdr:nvPicPr>
        <xdr:cNvPr id="5" name="Imagen 4">
          <a:extLst>
            <a:ext uri="{FF2B5EF4-FFF2-40B4-BE49-F238E27FC236}">
              <a16:creationId xmlns:a16="http://schemas.microsoft.com/office/drawing/2014/main" id="{6185066B-402B-052A-6803-F0EF11F0BE37}"/>
            </a:ext>
          </a:extLst>
        </xdr:cNvPr>
        <xdr:cNvPicPr>
          <a:picLocks noChangeAspect="1"/>
        </xdr:cNvPicPr>
      </xdr:nvPicPr>
      <xdr:blipFill>
        <a:blip xmlns:r="http://schemas.openxmlformats.org/officeDocument/2006/relationships" r:embed="rId4"/>
        <a:stretch>
          <a:fillRect/>
        </a:stretch>
      </xdr:blipFill>
      <xdr:spPr>
        <a:xfrm>
          <a:off x="5476875" y="6318885"/>
          <a:ext cx="985019" cy="384866"/>
        </a:xfrm>
        <a:prstGeom prst="rect">
          <a:avLst/>
        </a:prstGeom>
      </xdr:spPr>
    </xdr:pic>
    <xdr:clientData/>
  </xdr:twoCellAnchor>
  <xdr:twoCellAnchor editAs="oneCell">
    <xdr:from>
      <xdr:col>7</xdr:col>
      <xdr:colOff>219075</xdr:colOff>
      <xdr:row>35</xdr:row>
      <xdr:rowOff>171450</xdr:rowOff>
    </xdr:from>
    <xdr:to>
      <xdr:col>8</xdr:col>
      <xdr:colOff>581187</xdr:colOff>
      <xdr:row>37</xdr:row>
      <xdr:rowOff>123872</xdr:rowOff>
    </xdr:to>
    <xdr:pic>
      <xdr:nvPicPr>
        <xdr:cNvPr id="6" name="Imagen 5">
          <a:extLst>
            <a:ext uri="{FF2B5EF4-FFF2-40B4-BE49-F238E27FC236}">
              <a16:creationId xmlns:a16="http://schemas.microsoft.com/office/drawing/2014/main" id="{FE6BB474-1093-D633-DDB0-0735D1F67B37}"/>
            </a:ext>
          </a:extLst>
        </xdr:cNvPr>
        <xdr:cNvPicPr>
          <a:picLocks noChangeAspect="1"/>
        </xdr:cNvPicPr>
      </xdr:nvPicPr>
      <xdr:blipFill>
        <a:blip xmlns:r="http://schemas.openxmlformats.org/officeDocument/2006/relationships" r:embed="rId5"/>
        <a:stretch>
          <a:fillRect/>
        </a:stretch>
      </xdr:blipFill>
      <xdr:spPr>
        <a:xfrm>
          <a:off x="5248275" y="7067550"/>
          <a:ext cx="1162212" cy="33342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619125</xdr:colOff>
      <xdr:row>32</xdr:row>
      <xdr:rowOff>47625</xdr:rowOff>
    </xdr:from>
    <xdr:to>
      <xdr:col>14</xdr:col>
      <xdr:colOff>388845</xdr:colOff>
      <xdr:row>36</xdr:row>
      <xdr:rowOff>76280</xdr:rowOff>
    </xdr:to>
    <xdr:pic>
      <xdr:nvPicPr>
        <xdr:cNvPr id="7" name="Imagen 6">
          <a:extLst>
            <a:ext uri="{FF2B5EF4-FFF2-40B4-BE49-F238E27FC236}">
              <a16:creationId xmlns:a16="http://schemas.microsoft.com/office/drawing/2014/main" id="{A7945C3A-A6E3-1160-9A96-67E6910A0D10}"/>
            </a:ext>
          </a:extLst>
        </xdr:cNvPr>
        <xdr:cNvPicPr>
          <a:picLocks noChangeAspect="1"/>
        </xdr:cNvPicPr>
      </xdr:nvPicPr>
      <xdr:blipFill>
        <a:blip xmlns:r="http://schemas.openxmlformats.org/officeDocument/2006/relationships" r:embed="rId1"/>
        <a:stretch>
          <a:fillRect/>
        </a:stretch>
      </xdr:blipFill>
      <xdr:spPr>
        <a:xfrm>
          <a:off x="7134225" y="6181725"/>
          <a:ext cx="3808320" cy="790655"/>
        </a:xfrm>
        <a:prstGeom prst="rect">
          <a:avLst/>
        </a:prstGeom>
      </xdr:spPr>
    </xdr:pic>
    <xdr:clientData/>
  </xdr:twoCellAnchor>
  <xdr:twoCellAnchor editAs="oneCell">
    <xdr:from>
      <xdr:col>9</xdr:col>
      <xdr:colOff>247650</xdr:colOff>
      <xdr:row>35</xdr:row>
      <xdr:rowOff>152400</xdr:rowOff>
    </xdr:from>
    <xdr:to>
      <xdr:col>13</xdr:col>
      <xdr:colOff>588308</xdr:colOff>
      <xdr:row>39</xdr:row>
      <xdr:rowOff>104775</xdr:rowOff>
    </xdr:to>
    <xdr:pic>
      <xdr:nvPicPr>
        <xdr:cNvPr id="8" name="Imagen 7">
          <a:extLst>
            <a:ext uri="{FF2B5EF4-FFF2-40B4-BE49-F238E27FC236}">
              <a16:creationId xmlns:a16="http://schemas.microsoft.com/office/drawing/2014/main" id="{96F3F6F7-0749-D4FF-06D6-044A852680AA}"/>
            </a:ext>
          </a:extLst>
        </xdr:cNvPr>
        <xdr:cNvPicPr>
          <a:picLocks noChangeAspect="1"/>
        </xdr:cNvPicPr>
      </xdr:nvPicPr>
      <xdr:blipFill>
        <a:blip xmlns:r="http://schemas.openxmlformats.org/officeDocument/2006/relationships" r:embed="rId2"/>
        <a:stretch>
          <a:fillRect/>
        </a:stretch>
      </xdr:blipFill>
      <xdr:spPr>
        <a:xfrm>
          <a:off x="7562850" y="6858000"/>
          <a:ext cx="2969558" cy="7143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L41"/>
  <sheetViews>
    <sheetView tabSelected="1" workbookViewId="0">
      <selection activeCell="D8" sqref="D8"/>
    </sheetView>
  </sheetViews>
  <sheetFormatPr defaultColWidth="9.109375" defaultRowHeight="14.4" x14ac:dyDescent="0.3"/>
  <cols>
    <col min="2" max="3" width="12" customWidth="1"/>
    <col min="5" max="6" width="12" customWidth="1"/>
    <col min="8" max="10" width="12" customWidth="1"/>
  </cols>
  <sheetData>
    <row r="2" spans="2:12" ht="21" x14ac:dyDescent="0.4">
      <c r="B2" s="12" t="s">
        <v>0</v>
      </c>
      <c r="C2" s="12"/>
      <c r="D2" s="12"/>
      <c r="E2" s="12"/>
      <c r="F2" s="12"/>
      <c r="G2" s="12"/>
      <c r="H2" s="12"/>
      <c r="I2" s="12"/>
      <c r="J2" s="12"/>
    </row>
    <row r="4" spans="2:12" x14ac:dyDescent="0.3">
      <c r="B4" s="15" t="s">
        <v>12</v>
      </c>
      <c r="C4" s="16"/>
      <c r="D4" s="16"/>
      <c r="F4" s="16" t="s">
        <v>13</v>
      </c>
      <c r="G4" s="16"/>
      <c r="H4" s="16"/>
      <c r="J4" s="15" t="s">
        <v>11</v>
      </c>
      <c r="K4" s="16"/>
      <c r="L4" s="16"/>
    </row>
    <row r="5" spans="2:12" x14ac:dyDescent="0.3">
      <c r="B5" s="5" t="s">
        <v>1</v>
      </c>
      <c r="C5" s="6" t="s">
        <v>2</v>
      </c>
      <c r="D5" s="7" t="s">
        <v>3</v>
      </c>
      <c r="F5" s="5" t="s">
        <v>4</v>
      </c>
      <c r="G5" s="6" t="s">
        <v>5</v>
      </c>
      <c r="H5" s="7" t="s">
        <v>6</v>
      </c>
      <c r="J5" s="5" t="s">
        <v>7</v>
      </c>
      <c r="K5" s="6" t="s">
        <v>9</v>
      </c>
      <c r="L5" s="7" t="s">
        <v>10</v>
      </c>
    </row>
    <row r="6" spans="2:12" x14ac:dyDescent="0.3">
      <c r="B6" s="7">
        <v>0.1</v>
      </c>
      <c r="C6" s="6">
        <v>0.2</v>
      </c>
      <c r="D6" s="7">
        <v>0.3</v>
      </c>
      <c r="F6" s="7">
        <v>0.5</v>
      </c>
      <c r="G6" s="6">
        <v>0.2</v>
      </c>
      <c r="H6" s="7">
        <v>0.15</v>
      </c>
      <c r="J6" s="7" t="s">
        <v>8</v>
      </c>
      <c r="K6" s="6" t="s">
        <v>9</v>
      </c>
      <c r="L6" s="7" t="s">
        <v>23</v>
      </c>
    </row>
    <row r="7" spans="2:12" x14ac:dyDescent="0.3">
      <c r="J7" s="5">
        <v>0.05</v>
      </c>
      <c r="K7" s="6">
        <v>-0.1</v>
      </c>
      <c r="L7" s="7">
        <v>0.05</v>
      </c>
    </row>
    <row r="9" spans="2:12" x14ac:dyDescent="0.3">
      <c r="E9" s="2"/>
    </row>
    <row r="10" spans="2:12" ht="21" x14ac:dyDescent="0.4">
      <c r="B10" s="17" t="s">
        <v>14</v>
      </c>
      <c r="C10" s="17"/>
      <c r="D10" s="17"/>
      <c r="E10" s="17"/>
      <c r="F10" s="17"/>
      <c r="G10" s="17"/>
      <c r="H10" s="17"/>
      <c r="I10" s="17"/>
      <c r="J10" s="17"/>
    </row>
    <row r="11" spans="2:12" x14ac:dyDescent="0.3">
      <c r="H11" s="2"/>
    </row>
    <row r="12" spans="2:12" x14ac:dyDescent="0.3">
      <c r="C12" s="4">
        <f>F6^2</f>
        <v>0.25</v>
      </c>
      <c r="D12" s="4">
        <f>J7*F6*G6</f>
        <v>5.000000000000001E-3</v>
      </c>
      <c r="E12" s="4">
        <f>K7*F6*H6</f>
        <v>-7.4999999999999997E-3</v>
      </c>
    </row>
    <row r="13" spans="2:12" x14ac:dyDescent="0.3">
      <c r="B13" t="s">
        <v>15</v>
      </c>
      <c r="C13" s="4">
        <f>J7*F6*G6</f>
        <v>5.000000000000001E-3</v>
      </c>
      <c r="D13" s="4">
        <f>G6^2</f>
        <v>4.0000000000000008E-2</v>
      </c>
      <c r="E13" s="4">
        <f>L7*G6*H6</f>
        <v>1.5000000000000002E-3</v>
      </c>
      <c r="I13" s="2"/>
    </row>
    <row r="14" spans="2:12" x14ac:dyDescent="0.3">
      <c r="C14" s="4">
        <f>K7*F6*H6</f>
        <v>-7.4999999999999997E-3</v>
      </c>
      <c r="D14" s="4">
        <f>L7*G6*H6</f>
        <v>1.5000000000000002E-3</v>
      </c>
      <c r="E14" s="4">
        <f>H6^2</f>
        <v>2.2499999999999999E-2</v>
      </c>
    </row>
    <row r="16" spans="2:12" x14ac:dyDescent="0.3">
      <c r="C16" s="3" cm="1">
        <f t="array" ref="C16:E18">MINVERSE(C12:E14)</f>
        <v>4.0528186896901985</v>
      </c>
      <c r="D16" s="3">
        <v>-0.55865921787709494</v>
      </c>
      <c r="E16" s="3">
        <v>1.3881835110885388</v>
      </c>
    </row>
    <row r="17" spans="2:10" x14ac:dyDescent="0.3">
      <c r="B17" t="s">
        <v>16</v>
      </c>
      <c r="C17" s="3">
        <v>-0.55865921787709494</v>
      </c>
      <c r="D17" s="3">
        <v>25.13966480446927</v>
      </c>
      <c r="E17" s="3">
        <v>-1.8621973929236497</v>
      </c>
    </row>
    <row r="18" spans="2:10" x14ac:dyDescent="0.3">
      <c r="C18" s="3">
        <v>1.388183511088539</v>
      </c>
      <c r="D18" s="3">
        <v>-1.8621973929236497</v>
      </c>
      <c r="E18" s="3">
        <v>45.031318774335531</v>
      </c>
    </row>
    <row r="20" spans="2:10" x14ac:dyDescent="0.3">
      <c r="H20">
        <v>1</v>
      </c>
    </row>
    <row r="21" spans="2:10" x14ac:dyDescent="0.3">
      <c r="B21" t="s">
        <v>18</v>
      </c>
      <c r="C21">
        <v>1</v>
      </c>
      <c r="D21">
        <v>1</v>
      </c>
      <c r="E21">
        <v>1</v>
      </c>
      <c r="G21" t="s">
        <v>21</v>
      </c>
      <c r="H21">
        <v>1</v>
      </c>
    </row>
    <row r="22" spans="2:10" x14ac:dyDescent="0.3">
      <c r="H22">
        <v>1</v>
      </c>
    </row>
    <row r="24" spans="2:10" ht="21" x14ac:dyDescent="0.4">
      <c r="B24" s="14" t="s">
        <v>17</v>
      </c>
      <c r="C24" s="14"/>
      <c r="D24" s="14"/>
      <c r="E24" s="14"/>
      <c r="F24" s="14"/>
      <c r="G24" s="14"/>
      <c r="H24" s="14"/>
      <c r="I24" s="14"/>
      <c r="J24" s="14"/>
    </row>
    <row r="26" spans="2:10" x14ac:dyDescent="0.3">
      <c r="G26" s="2"/>
    </row>
    <row r="27" spans="2:10" x14ac:dyDescent="0.3">
      <c r="B27" t="s">
        <v>19</v>
      </c>
      <c r="C27" cm="1">
        <f t="array" ref="C27:E27">MMULT(C21:E21,_xlfn.ANCHORARRAY(C16))</f>
        <v>4.8823429829016423</v>
      </c>
      <c r="D27">
        <v>22.718808193668522</v>
      </c>
      <c r="E27">
        <v>44.557304892500419</v>
      </c>
    </row>
    <row r="29" spans="2:10" x14ac:dyDescent="0.3">
      <c r="B29" t="s">
        <v>20</v>
      </c>
      <c r="C29">
        <f t="array" ref="C29">MMULT(_xlfn.ANCHORARRAY(C27),H20:H22)</f>
        <v>72.158456069070581</v>
      </c>
    </row>
    <row r="31" spans="2:10" x14ac:dyDescent="0.3">
      <c r="C31">
        <f>C27/$C$29</f>
        <v>6.7661411411411423E-2</v>
      </c>
    </row>
    <row r="32" spans="2:10" x14ac:dyDescent="0.3">
      <c r="B32" s="1" t="s">
        <v>22</v>
      </c>
      <c r="C32">
        <f>D27/$C$29</f>
        <v>0.31484609609609604</v>
      </c>
      <c r="E32">
        <f>C31</f>
        <v>6.7661411411411423E-2</v>
      </c>
      <c r="F32">
        <f>C32</f>
        <v>0.31484609609609604</v>
      </c>
      <c r="G32">
        <f>C33</f>
        <v>0.6174924924924925</v>
      </c>
    </row>
    <row r="33" spans="2:8" x14ac:dyDescent="0.3">
      <c r="C33">
        <f>E27/$C$29</f>
        <v>0.6174924924924925</v>
      </c>
    </row>
    <row r="35" spans="2:8" x14ac:dyDescent="0.3">
      <c r="B35" t="s">
        <v>24</v>
      </c>
      <c r="C35" s="10" cm="1">
        <f t="array" ref="C35">MMULT(B6:D6,C31:C33)</f>
        <v>0.25498310810810809</v>
      </c>
      <c r="E35" s="13" t="s">
        <v>69</v>
      </c>
      <c r="F35" s="13"/>
      <c r="G35" s="13"/>
    </row>
    <row r="37" spans="2:8" x14ac:dyDescent="0.3">
      <c r="B37" s="1" t="s">
        <v>26</v>
      </c>
      <c r="C37" cm="1">
        <f t="array" ref="C37:E37">MMULT(E32:G32,C12:E14)</f>
        <v>1.3858389639639644E-2</v>
      </c>
      <c r="D37">
        <v>1.385838963963964E-2</v>
      </c>
      <c r="E37">
        <v>1.385838963963964E-2</v>
      </c>
    </row>
    <row r="39" spans="2:8" x14ac:dyDescent="0.3">
      <c r="B39" t="s">
        <v>25</v>
      </c>
      <c r="C39" s="10">
        <f t="array" ref="C39">MMULT(_xlfn.ANCHORARRAY(C37),C31:C33)</f>
        <v>1.3858389639639639E-2</v>
      </c>
      <c r="D39" s="2"/>
      <c r="E39" s="13" t="s">
        <v>68</v>
      </c>
      <c r="F39" s="13"/>
      <c r="G39" s="13"/>
      <c r="H39" s="13"/>
    </row>
    <row r="40" spans="2:8" x14ac:dyDescent="0.3">
      <c r="E40" s="2"/>
      <c r="G40" s="2"/>
    </row>
    <row r="41" spans="2:8" x14ac:dyDescent="0.3">
      <c r="G41" s="2"/>
    </row>
  </sheetData>
  <mergeCells count="8">
    <mergeCell ref="B2:J2"/>
    <mergeCell ref="E35:G35"/>
    <mergeCell ref="E39:H39"/>
    <mergeCell ref="B24:J24"/>
    <mergeCell ref="B4:D4"/>
    <mergeCell ref="F4:H4"/>
    <mergeCell ref="J4:L4"/>
    <mergeCell ref="B10:J10"/>
  </mergeCells>
  <conditionalFormatting sqref="B5:D6">
    <cfRule type="dataBar" priority="3">
      <dataBar>
        <cfvo type="min"/>
        <cfvo type="max"/>
        <color rgb="FFFF555A"/>
      </dataBar>
      <extLst>
        <ext xmlns:x14="http://schemas.microsoft.com/office/spreadsheetml/2009/9/main" uri="{B025F937-C7B1-47D3-B67F-A62EFF666E3E}">
          <x14:id>{92DEF76E-F41D-4BC7-94CF-A27BA4A090FD}</x14:id>
        </ext>
      </extLst>
    </cfRule>
  </conditionalFormatting>
  <conditionalFormatting sqref="F5:H6">
    <cfRule type="dataBar" priority="2">
      <dataBar>
        <cfvo type="min"/>
        <cfvo type="max"/>
        <color rgb="FFFF555A"/>
      </dataBar>
      <extLst>
        <ext xmlns:x14="http://schemas.microsoft.com/office/spreadsheetml/2009/9/main" uri="{B025F937-C7B1-47D3-B67F-A62EFF666E3E}">
          <x14:id>{328843AD-5F2A-45BD-ACE2-A5E0FF6F8D66}</x14:id>
        </ext>
      </extLst>
    </cfRule>
  </conditionalFormatting>
  <conditionalFormatting sqref="J5:L7">
    <cfRule type="dataBar" priority="1">
      <dataBar>
        <cfvo type="min"/>
        <cfvo type="max"/>
        <color rgb="FFFF555A"/>
      </dataBar>
      <extLst>
        <ext xmlns:x14="http://schemas.microsoft.com/office/spreadsheetml/2009/9/main" uri="{B025F937-C7B1-47D3-B67F-A62EFF666E3E}">
          <x14:id>{B0F9B931-DC26-4E42-B056-09412A5E1136}</x14:id>
        </ext>
      </extLst>
    </cfRule>
  </conditionalFormatting>
  <pageMargins left="0.7" right="0.7" top="0.75" bottom="0.75" header="0.3" footer="0.3"/>
  <pageSetup paperSize="9" orientation="portrait" horizontalDpi="0" verticalDpi="0" r:id="rId1"/>
  <drawing r:id="rId2"/>
  <extLst>
    <ext xmlns:x14="http://schemas.microsoft.com/office/spreadsheetml/2009/9/main" uri="{78C0D931-6437-407d-A8EE-F0AAD7539E65}">
      <x14:conditionalFormattings>
        <x14:conditionalFormatting xmlns:xm="http://schemas.microsoft.com/office/excel/2006/main">
          <x14:cfRule type="dataBar" id="{92DEF76E-F41D-4BC7-94CF-A27BA4A090FD}">
            <x14:dataBar minLength="0" maxLength="100" border="1" negativeBarBorderColorSameAsPositive="0">
              <x14:cfvo type="autoMin"/>
              <x14:cfvo type="autoMax"/>
              <x14:borderColor rgb="FFFF555A"/>
              <x14:negativeFillColor rgb="FFFF0000"/>
              <x14:negativeBorderColor rgb="FFFF0000"/>
              <x14:axisColor rgb="FF000000"/>
            </x14:dataBar>
          </x14:cfRule>
          <xm:sqref>B5:D6</xm:sqref>
        </x14:conditionalFormatting>
        <x14:conditionalFormatting xmlns:xm="http://schemas.microsoft.com/office/excel/2006/main">
          <x14:cfRule type="dataBar" id="{328843AD-5F2A-45BD-ACE2-A5E0FF6F8D66}">
            <x14:dataBar minLength="0" maxLength="100" border="1" negativeBarBorderColorSameAsPositive="0">
              <x14:cfvo type="autoMin"/>
              <x14:cfvo type="autoMax"/>
              <x14:borderColor rgb="FFFF555A"/>
              <x14:negativeFillColor rgb="FFFF0000"/>
              <x14:negativeBorderColor rgb="FFFF0000"/>
              <x14:axisColor rgb="FF000000"/>
            </x14:dataBar>
          </x14:cfRule>
          <xm:sqref>F5:H6</xm:sqref>
        </x14:conditionalFormatting>
        <x14:conditionalFormatting xmlns:xm="http://schemas.microsoft.com/office/excel/2006/main">
          <x14:cfRule type="dataBar" id="{B0F9B931-DC26-4E42-B056-09412A5E1136}">
            <x14:dataBar minLength="0" maxLength="100" border="1" negativeBarBorderColorSameAsPositive="0">
              <x14:cfvo type="autoMin"/>
              <x14:cfvo type="autoMax"/>
              <x14:borderColor rgb="FFFF555A"/>
              <x14:negativeFillColor rgb="FFFF0000"/>
              <x14:negativeBorderColor rgb="FFFF0000"/>
              <x14:axisColor rgb="FF000000"/>
            </x14:dataBar>
          </x14:cfRule>
          <xm:sqref>J5:L7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8806F-F95D-4303-AB2A-F0FA6A737785}">
  <dimension ref="A2:P76"/>
  <sheetViews>
    <sheetView topLeftCell="A58" workbookViewId="0">
      <selection activeCell="B5" sqref="B5"/>
    </sheetView>
  </sheetViews>
  <sheetFormatPr defaultColWidth="9.109375" defaultRowHeight="14.4" x14ac:dyDescent="0.3"/>
  <cols>
    <col min="2" max="2" width="22.33203125" bestFit="1" customWidth="1"/>
    <col min="3" max="3" width="12.6640625" bestFit="1" customWidth="1"/>
    <col min="5" max="6" width="12" customWidth="1"/>
    <col min="8" max="10" width="12" customWidth="1"/>
  </cols>
  <sheetData>
    <row r="2" spans="2:16" ht="21" x14ac:dyDescent="0.4">
      <c r="B2" s="12" t="s">
        <v>0</v>
      </c>
      <c r="C2" s="12"/>
      <c r="D2" s="12"/>
      <c r="E2" s="12"/>
      <c r="F2" s="12"/>
      <c r="G2" s="12"/>
      <c r="H2" s="12"/>
      <c r="I2" s="12"/>
      <c r="J2" s="12"/>
      <c r="K2" s="12"/>
      <c r="L2" s="12"/>
      <c r="M2" s="12"/>
      <c r="N2" s="12"/>
      <c r="O2" s="12"/>
      <c r="P2" s="12"/>
    </row>
    <row r="4" spans="2:16" x14ac:dyDescent="0.3">
      <c r="B4" s="15" t="s">
        <v>12</v>
      </c>
      <c r="C4" s="16"/>
      <c r="D4" s="16"/>
      <c r="F4" s="16" t="s">
        <v>13</v>
      </c>
      <c r="G4" s="16"/>
      <c r="H4" s="16"/>
      <c r="J4" s="15" t="s">
        <v>11</v>
      </c>
      <c r="K4" s="16"/>
      <c r="L4" s="16"/>
      <c r="N4" s="15" t="s">
        <v>27</v>
      </c>
      <c r="O4" s="16"/>
      <c r="P4" s="16"/>
    </row>
    <row r="5" spans="2:16" x14ac:dyDescent="0.3">
      <c r="B5" s="5" t="s">
        <v>1</v>
      </c>
      <c r="C5" s="6" t="s">
        <v>2</v>
      </c>
      <c r="D5" s="7" t="s">
        <v>3</v>
      </c>
      <c r="F5" s="5" t="s">
        <v>4</v>
      </c>
      <c r="G5" s="6" t="s">
        <v>5</v>
      </c>
      <c r="H5" s="7" t="s">
        <v>6</v>
      </c>
      <c r="J5" s="5" t="s">
        <v>7</v>
      </c>
      <c r="K5" s="6" t="s">
        <v>9</v>
      </c>
      <c r="L5" s="7" t="s">
        <v>10</v>
      </c>
      <c r="N5" s="5" t="s">
        <v>28</v>
      </c>
      <c r="O5" s="6" t="s">
        <v>29</v>
      </c>
      <c r="P5" s="7" t="s">
        <v>30</v>
      </c>
    </row>
    <row r="6" spans="2:16" x14ac:dyDescent="0.3">
      <c r="B6" s="7">
        <v>0.3</v>
      </c>
      <c r="C6" s="6">
        <v>0.2</v>
      </c>
      <c r="D6" s="7">
        <v>0.5</v>
      </c>
      <c r="F6" s="7">
        <v>0.15</v>
      </c>
      <c r="G6" s="6">
        <v>0.02</v>
      </c>
      <c r="H6" s="7">
        <v>0.3</v>
      </c>
      <c r="J6" s="7" t="s">
        <v>8</v>
      </c>
      <c r="K6" s="6" t="s">
        <v>9</v>
      </c>
      <c r="L6" s="7" t="s">
        <v>23</v>
      </c>
      <c r="N6" s="7">
        <v>0.01</v>
      </c>
      <c r="O6" s="6">
        <v>0.02</v>
      </c>
      <c r="P6" s="7">
        <v>0.03</v>
      </c>
    </row>
    <row r="7" spans="2:16" x14ac:dyDescent="0.3">
      <c r="J7" s="5">
        <v>-7.0000000000000007E-2</v>
      </c>
      <c r="K7" s="6">
        <v>0.02</v>
      </c>
      <c r="L7" s="7">
        <v>0.2</v>
      </c>
    </row>
    <row r="10" spans="2:16" ht="21" x14ac:dyDescent="0.4">
      <c r="B10" s="17" t="s">
        <v>14</v>
      </c>
      <c r="C10" s="17"/>
      <c r="D10" s="17"/>
      <c r="E10" s="17"/>
      <c r="F10" s="17"/>
      <c r="G10" s="17"/>
      <c r="H10" s="17"/>
      <c r="I10" s="17"/>
      <c r="J10" s="17"/>
      <c r="K10" s="17"/>
      <c r="L10" s="17"/>
      <c r="M10" s="17"/>
      <c r="N10" s="17"/>
      <c r="O10" s="17"/>
      <c r="P10" s="17"/>
    </row>
    <row r="11" spans="2:16" x14ac:dyDescent="0.3">
      <c r="H11" s="2"/>
    </row>
    <row r="12" spans="2:16" x14ac:dyDescent="0.3">
      <c r="C12" s="4">
        <f>F6^2</f>
        <v>2.2499999999999999E-2</v>
      </c>
      <c r="D12" s="4">
        <f>J7*F6*G6</f>
        <v>-2.1000000000000001E-4</v>
      </c>
      <c r="E12" s="4">
        <f>K7*F6*H6</f>
        <v>8.9999999999999998E-4</v>
      </c>
    </row>
    <row r="13" spans="2:16" x14ac:dyDescent="0.3">
      <c r="B13" t="s">
        <v>15</v>
      </c>
      <c r="C13" s="4">
        <f>J7*F6*G6</f>
        <v>-2.1000000000000001E-4</v>
      </c>
      <c r="D13" s="4">
        <f>G6^2</f>
        <v>4.0000000000000002E-4</v>
      </c>
      <c r="E13" s="4">
        <f>L7*G6*H6</f>
        <v>1.1999999999999999E-3</v>
      </c>
    </row>
    <row r="14" spans="2:16" x14ac:dyDescent="0.3">
      <c r="C14" s="4">
        <f>K7*F6*H6</f>
        <v>8.9999999999999998E-4</v>
      </c>
      <c r="D14" s="4">
        <f>L7*G6*H6</f>
        <v>1.1999999999999999E-3</v>
      </c>
      <c r="E14" s="4">
        <f>H6^2</f>
        <v>0.09</v>
      </c>
    </row>
    <row r="16" spans="2:16" x14ac:dyDescent="0.3">
      <c r="C16" s="3" cm="1">
        <f t="array" ref="C16:E18">MINVERSE(C12:E14)</f>
        <v>44.717406949364523</v>
      </c>
      <c r="D16" s="3">
        <v>25.852250892601369</v>
      </c>
      <c r="E16" s="3">
        <v>-0.79187074806166147</v>
      </c>
    </row>
    <row r="17" spans="2:16" x14ac:dyDescent="0.3">
      <c r="B17" t="s">
        <v>16</v>
      </c>
      <c r="C17" s="3">
        <v>25.852250892601358</v>
      </c>
      <c r="D17" s="3">
        <v>2619.1124992139517</v>
      </c>
      <c r="E17" s="3">
        <v>-35.180022498445169</v>
      </c>
    </row>
    <row r="18" spans="2:16" x14ac:dyDescent="0.3">
      <c r="C18" s="3">
        <v>-0.79187074806166335</v>
      </c>
      <c r="D18" s="3">
        <v>-35.180022498445368</v>
      </c>
      <c r="E18" s="3">
        <v>11.588096785237664</v>
      </c>
    </row>
    <row r="20" spans="2:16" ht="21" x14ac:dyDescent="0.4">
      <c r="B20" s="18" t="s">
        <v>31</v>
      </c>
      <c r="C20" s="18"/>
      <c r="D20" s="18"/>
      <c r="E20" s="18"/>
      <c r="F20" s="18"/>
      <c r="G20" s="18"/>
      <c r="H20" s="18"/>
      <c r="I20" s="18"/>
      <c r="J20" s="18"/>
      <c r="K20" s="18"/>
      <c r="L20" s="18"/>
      <c r="M20" s="18"/>
      <c r="N20" s="18"/>
      <c r="O20" s="18"/>
      <c r="P20" s="18"/>
    </row>
    <row r="21" spans="2:16" ht="21" x14ac:dyDescent="0.4">
      <c r="B21" s="11" t="s">
        <v>45</v>
      </c>
      <c r="C21" s="11"/>
      <c r="D21" s="11"/>
      <c r="E21" s="11"/>
      <c r="F21" s="11"/>
      <c r="G21" s="11"/>
      <c r="H21" s="11"/>
      <c r="I21" s="11"/>
      <c r="J21" s="11"/>
      <c r="K21" s="11"/>
      <c r="L21" s="11"/>
      <c r="M21" s="11"/>
      <c r="N21" s="11"/>
      <c r="O21" s="11"/>
      <c r="P21" s="11"/>
    </row>
    <row r="23" spans="2:16" x14ac:dyDescent="0.3">
      <c r="I23">
        <v>1</v>
      </c>
    </row>
    <row r="24" spans="2:16" x14ac:dyDescent="0.3">
      <c r="B24" t="s">
        <v>18</v>
      </c>
      <c r="C24">
        <v>1</v>
      </c>
      <c r="D24">
        <v>1</v>
      </c>
      <c r="E24">
        <v>1</v>
      </c>
      <c r="H24" t="s">
        <v>21</v>
      </c>
      <c r="I24">
        <v>1</v>
      </c>
    </row>
    <row r="25" spans="2:16" x14ac:dyDescent="0.3">
      <c r="I25">
        <v>1</v>
      </c>
    </row>
    <row r="26" spans="2:16" x14ac:dyDescent="0.3">
      <c r="B26" t="s">
        <v>32</v>
      </c>
      <c r="C26" cm="1">
        <f t="array" ref="C26:E26">(B6:D6)-N6*(C24:E24)</f>
        <v>0.28999999999999998</v>
      </c>
      <c r="D26">
        <v>0.19</v>
      </c>
      <c r="E26">
        <v>0.49</v>
      </c>
    </row>
    <row r="28" spans="2:16" x14ac:dyDescent="0.3">
      <c r="B28" t="s">
        <v>33</v>
      </c>
      <c r="C28" cm="1">
        <f t="array" ref="C28:E28">MMULT(C26:E26,_xlfn.ANCHORARRAY(C16))</f>
        <v>17.491959018359754</v>
      </c>
      <c r="D28">
        <v>487.89031658526699</v>
      </c>
      <c r="E28">
        <v>-1.2356793668760089</v>
      </c>
    </row>
    <row r="30" spans="2:16" x14ac:dyDescent="0.3">
      <c r="B30" t="s">
        <v>34</v>
      </c>
      <c r="C30">
        <f t="array" ref="C30">MMULT(_xlfn.ANCHORARRAY(C28),I23:I25)</f>
        <v>504.14659623675072</v>
      </c>
    </row>
    <row r="31" spans="2:16" x14ac:dyDescent="0.3">
      <c r="G31">
        <f>C32</f>
        <v>3.4696175971295082E-2</v>
      </c>
    </row>
    <row r="32" spans="2:16" x14ac:dyDescent="0.3">
      <c r="B32" s="1" t="s">
        <v>35</v>
      </c>
      <c r="C32">
        <f>C28/$C$30</f>
        <v>3.4696175971295082E-2</v>
      </c>
      <c r="D32">
        <f t="shared" ref="D32:E32" si="0">D28/$C$30</f>
        <v>0.96775485588352628</v>
      </c>
      <c r="E32">
        <f t="shared" si="0"/>
        <v>-2.4510318548213016E-3</v>
      </c>
      <c r="G32">
        <f>D32</f>
        <v>0.96775485588352628</v>
      </c>
    </row>
    <row r="33" spans="1:16" x14ac:dyDescent="0.3">
      <c r="G33">
        <f>E32</f>
        <v>-2.4510318548213016E-3</v>
      </c>
    </row>
    <row r="34" spans="1:16" x14ac:dyDescent="0.3">
      <c r="B34" t="s">
        <v>37</v>
      </c>
      <c r="C34">
        <f>B6*N6</f>
        <v>3.0000000000000001E-3</v>
      </c>
      <c r="G34" s="2"/>
    </row>
    <row r="35" spans="1:16" x14ac:dyDescent="0.3">
      <c r="G35" s="2"/>
    </row>
    <row r="36" spans="1:16" x14ac:dyDescent="0.3">
      <c r="B36" t="s">
        <v>38</v>
      </c>
      <c r="C36" s="4" cm="1">
        <f t="array" ref="C36">MMULT((1-B6)*(B6:D6),G31:G33)</f>
        <v>0.14191401562847819</v>
      </c>
    </row>
    <row r="38" spans="1:16" x14ac:dyDescent="0.3">
      <c r="B38" t="s">
        <v>40</v>
      </c>
      <c r="C38" cm="1">
        <f t="array" ref="C38:E38">MMULT(C32:E32,C12:E14)</f>
        <v>5.7522951094925959E-4</v>
      </c>
      <c r="D38">
        <v>3.7687450717365298E-4</v>
      </c>
      <c r="E38">
        <v>9.7193951850047975E-4</v>
      </c>
    </row>
    <row r="40" spans="1:16" x14ac:dyDescent="0.3">
      <c r="A40" t="s">
        <v>39</v>
      </c>
      <c r="B40" t="s">
        <v>41</v>
      </c>
      <c r="C40" s="4">
        <f t="array" ref="C40">(1-B6)*SQRT(MMULT(_xlfn.ANCHORARRAY(C38),G31:G33))</f>
        <v>1.3686712189404125E-2</v>
      </c>
    </row>
    <row r="41" spans="1:16" x14ac:dyDescent="0.3">
      <c r="B41" s="1"/>
    </row>
    <row r="42" spans="1:16" ht="21" x14ac:dyDescent="0.4">
      <c r="B42" s="11" t="s">
        <v>46</v>
      </c>
      <c r="C42" s="11"/>
      <c r="D42" s="11"/>
      <c r="E42" s="11"/>
      <c r="F42" s="11"/>
      <c r="G42" s="11"/>
      <c r="H42" s="11"/>
      <c r="I42" s="11"/>
      <c r="J42" s="11"/>
      <c r="K42" s="11"/>
      <c r="L42" s="11"/>
      <c r="M42" s="11"/>
      <c r="N42" s="11"/>
      <c r="O42" s="11"/>
      <c r="P42" s="11"/>
    </row>
    <row r="44" spans="1:16" x14ac:dyDescent="0.3">
      <c r="B44" t="s">
        <v>32</v>
      </c>
      <c r="C44">
        <f t="array" ref="C44:E44">(B6:D6)-O6*(C24:E24)</f>
        <v>0.27999999999999997</v>
      </c>
      <c r="D44">
        <v>0.18000000000000002</v>
      </c>
      <c r="E44">
        <v>0.48</v>
      </c>
    </row>
    <row r="46" spans="1:16" x14ac:dyDescent="0.3">
      <c r="B46" t="s">
        <v>33</v>
      </c>
      <c r="C46" cm="1">
        <f t="array" ref="C46:E46">MMULT(C44:E44,_xlfn.ANCHORARRAY(C16))</f>
        <v>16.794181147420712</v>
      </c>
      <c r="D46">
        <v>461.792469309186</v>
      </c>
      <c r="E46">
        <v>-0.99184140226331863</v>
      </c>
    </row>
    <row r="48" spans="1:16" x14ac:dyDescent="0.3">
      <c r="B48" t="s">
        <v>34</v>
      </c>
      <c r="C48" cm="1">
        <f t="array" ref="C48">MMULT(_xlfn.ANCHORARRAY(C46),I23:I25)</f>
        <v>477.59480905434339</v>
      </c>
    </row>
    <row r="49" spans="1:16" x14ac:dyDescent="0.3">
      <c r="G49">
        <f>C50</f>
        <v>3.5164078061639438E-2</v>
      </c>
    </row>
    <row r="50" spans="1:16" x14ac:dyDescent="0.3">
      <c r="B50" s="1" t="s">
        <v>42</v>
      </c>
      <c r="C50">
        <f>C46/$C$48</f>
        <v>3.5164078061639438E-2</v>
      </c>
      <c r="D50">
        <f t="shared" ref="D50:E50" si="1">D46/$C$48</f>
        <v>0.9669126643640733</v>
      </c>
      <c r="E50">
        <f t="shared" si="1"/>
        <v>-2.0767424257127163E-3</v>
      </c>
      <c r="G50">
        <f>D50</f>
        <v>0.9669126643640733</v>
      </c>
    </row>
    <row r="51" spans="1:16" x14ac:dyDescent="0.3">
      <c r="G51">
        <f>E50</f>
        <v>-2.0767424257127163E-3</v>
      </c>
    </row>
    <row r="52" spans="1:16" x14ac:dyDescent="0.3">
      <c r="B52" t="s">
        <v>37</v>
      </c>
      <c r="C52">
        <f>$C$6*$O$6</f>
        <v>4.0000000000000001E-3</v>
      </c>
      <c r="G52" s="2"/>
    </row>
    <row r="53" spans="1:16" x14ac:dyDescent="0.3">
      <c r="G53" s="2"/>
    </row>
    <row r="54" spans="1:16" x14ac:dyDescent="0.3">
      <c r="B54" t="s">
        <v>43</v>
      </c>
      <c r="C54" s="4">
        <f t="array" ref="C54">MMULT((1-C6)*(B6:D6),G49:G51)</f>
        <v>0.16231470806276013</v>
      </c>
    </row>
    <row r="56" spans="1:16" x14ac:dyDescent="0.3">
      <c r="B56" t="s">
        <v>44</v>
      </c>
      <c r="C56" cm="1">
        <f t="array" ref="C56:E56">MMULT(C50:E50,C12:E14)</f>
        <v>5.8627102868729047E-4</v>
      </c>
      <c r="D56">
        <v>3.7688851844182975E-4</v>
      </c>
      <c r="E56">
        <v>1.005036049178219E-3</v>
      </c>
    </row>
    <row r="58" spans="1:16" x14ac:dyDescent="0.3">
      <c r="A58" t="s">
        <v>47</v>
      </c>
      <c r="B58" t="s">
        <v>48</v>
      </c>
      <c r="C58" s="4" cm="1">
        <f t="array" ref="C58">(1-$C$6)*SQRT(MMULT(_xlfn.ANCHORARRAY(C56),G49:G51))</f>
        <v>1.565522043537235E-2</v>
      </c>
    </row>
    <row r="59" spans="1:16" x14ac:dyDescent="0.3">
      <c r="B59" s="1"/>
    </row>
    <row r="60" spans="1:16" ht="21" x14ac:dyDescent="0.4">
      <c r="B60" s="11" t="s">
        <v>49</v>
      </c>
      <c r="C60" s="11"/>
      <c r="D60" s="11"/>
      <c r="E60" s="11"/>
      <c r="F60" s="11"/>
      <c r="G60" s="11"/>
      <c r="H60" s="11"/>
      <c r="I60" s="11"/>
      <c r="J60" s="11"/>
      <c r="K60" s="11"/>
      <c r="L60" s="11"/>
      <c r="M60" s="11"/>
      <c r="N60" s="11"/>
      <c r="O60" s="11"/>
      <c r="P60" s="11"/>
    </row>
    <row r="62" spans="1:16" x14ac:dyDescent="0.3">
      <c r="B62" t="s">
        <v>32</v>
      </c>
      <c r="C62">
        <f t="array" ref="C62:E62">(B6:D6)-P6*(C24:E24)</f>
        <v>0.27</v>
      </c>
      <c r="D62">
        <v>0.17</v>
      </c>
      <c r="E62">
        <v>0.47</v>
      </c>
    </row>
    <row r="64" spans="1:16" x14ac:dyDescent="0.3">
      <c r="B64" t="s">
        <v>33</v>
      </c>
      <c r="C64" cm="1">
        <f t="array" ref="C64:E64">MMULT(C62:E62,_xlfn.ANCHORARRAY(C16))</f>
        <v>16.096403276481674</v>
      </c>
      <c r="D64">
        <v>435.69462203310485</v>
      </c>
      <c r="E64">
        <v>-0.74800343765062571</v>
      </c>
    </row>
    <row r="66" spans="1:7" x14ac:dyDescent="0.3">
      <c r="B66" t="s">
        <v>34</v>
      </c>
      <c r="C66">
        <f t="array" ref="C66">MMULT(_xlfn.ANCHORARRAY(C64),I23:I25)</f>
        <v>451.04302187193588</v>
      </c>
    </row>
    <row r="67" spans="1:7" x14ac:dyDescent="0.3">
      <c r="G67">
        <f>C68</f>
        <v>3.56870686296792E-2</v>
      </c>
    </row>
    <row r="68" spans="1:7" x14ac:dyDescent="0.3">
      <c r="B68" s="1" t="s">
        <v>50</v>
      </c>
      <c r="C68">
        <f>C64/$C$66</f>
        <v>3.56870686296792E-2</v>
      </c>
      <c r="D68">
        <f t="shared" ref="D68:E68" si="2">D64/$C$66</f>
        <v>0.96597131738091968</v>
      </c>
      <c r="E68">
        <f t="shared" si="2"/>
        <v>-1.658386010598797E-3</v>
      </c>
      <c r="G68">
        <f>D68</f>
        <v>0.96597131738091968</v>
      </c>
    </row>
    <row r="69" spans="1:7" x14ac:dyDescent="0.3">
      <c r="G69">
        <f>E68</f>
        <v>-1.658386010598797E-3</v>
      </c>
    </row>
    <row r="70" spans="1:7" x14ac:dyDescent="0.3">
      <c r="B70" t="s">
        <v>37</v>
      </c>
      <c r="C70">
        <f>$D$6*$P$6</f>
        <v>1.4999999999999999E-2</v>
      </c>
      <c r="G70" s="2"/>
    </row>
    <row r="71" spans="1:7" x14ac:dyDescent="0.3">
      <c r="G71" s="2"/>
    </row>
    <row r="72" spans="1:7" x14ac:dyDescent="0.3">
      <c r="B72" t="s">
        <v>51</v>
      </c>
      <c r="C72" s="4">
        <f t="array" ref="C72">MMULT((1-D6)*(B6:D6),G67:G69)</f>
        <v>0.10153559552989416</v>
      </c>
    </row>
    <row r="74" spans="1:7" x14ac:dyDescent="0.3">
      <c r="B74" t="s">
        <v>52</v>
      </c>
      <c r="C74" cm="1">
        <f t="array" ref="C74:E74">MMULT(C68:E68,C12:E14)</f>
        <v>5.9861252010824997E-4</v>
      </c>
      <c r="D74">
        <v>3.7690417932741675E-4</v>
      </c>
      <c r="E74">
        <v>1.042029201669923E-3</v>
      </c>
    </row>
    <row r="76" spans="1:7" x14ac:dyDescent="0.3">
      <c r="A76" t="s">
        <v>53</v>
      </c>
      <c r="B76" t="s">
        <v>54</v>
      </c>
      <c r="C76" s="4" cm="1">
        <f t="array" ref="C76">(1-$D$6)*SQRT(MMULT(_xlfn.ANCHORARRAY(C74),G67:G69))</f>
        <v>9.7943002055823607E-3</v>
      </c>
    </row>
  </sheetData>
  <mergeCells count="7">
    <mergeCell ref="N4:P4"/>
    <mergeCell ref="B2:P2"/>
    <mergeCell ref="B10:P10"/>
    <mergeCell ref="B20:P20"/>
    <mergeCell ref="B4:D4"/>
    <mergeCell ref="F4:H4"/>
    <mergeCell ref="J4:L4"/>
  </mergeCells>
  <conditionalFormatting sqref="B5:D6">
    <cfRule type="dataBar" priority="4">
      <dataBar>
        <cfvo type="min"/>
        <cfvo type="max"/>
        <color rgb="FFFF555A"/>
      </dataBar>
      <extLst>
        <ext xmlns:x14="http://schemas.microsoft.com/office/spreadsheetml/2009/9/main" uri="{B025F937-C7B1-47D3-B67F-A62EFF666E3E}">
          <x14:id>{C7A5895E-418A-4D99-9D1A-EB16486D3A69}</x14:id>
        </ext>
      </extLst>
    </cfRule>
  </conditionalFormatting>
  <conditionalFormatting sqref="F5:H6">
    <cfRule type="dataBar" priority="3">
      <dataBar>
        <cfvo type="min"/>
        <cfvo type="max"/>
        <color rgb="FFFF555A"/>
      </dataBar>
      <extLst>
        <ext xmlns:x14="http://schemas.microsoft.com/office/spreadsheetml/2009/9/main" uri="{B025F937-C7B1-47D3-B67F-A62EFF666E3E}">
          <x14:id>{D0A3964E-A7B4-47C6-A24A-1A42EA9CC39E}</x14:id>
        </ext>
      </extLst>
    </cfRule>
  </conditionalFormatting>
  <conditionalFormatting sqref="J5:L7">
    <cfRule type="dataBar" priority="2">
      <dataBar>
        <cfvo type="min"/>
        <cfvo type="max"/>
        <color rgb="FFFF555A"/>
      </dataBar>
      <extLst>
        <ext xmlns:x14="http://schemas.microsoft.com/office/spreadsheetml/2009/9/main" uri="{B025F937-C7B1-47D3-B67F-A62EFF666E3E}">
          <x14:id>{BDA185C8-8E51-4CF8-BB3A-73781F5B5BE2}</x14:id>
        </ext>
      </extLst>
    </cfRule>
  </conditionalFormatting>
  <conditionalFormatting sqref="N5:P6">
    <cfRule type="dataBar" priority="1">
      <dataBar>
        <cfvo type="min"/>
        <cfvo type="max"/>
        <color rgb="FFFF555A"/>
      </dataBar>
      <extLst>
        <ext xmlns:x14="http://schemas.microsoft.com/office/spreadsheetml/2009/9/main" uri="{B025F937-C7B1-47D3-B67F-A62EFF666E3E}">
          <x14:id>{7887018E-5B8F-4379-9FBB-79D091508807}</x14:id>
        </ext>
      </extLst>
    </cfRule>
  </conditionalFormatting>
  <pageMargins left="0.7" right="0.7" top="0.75" bottom="0.75" header="0.3" footer="0.3"/>
  <pageSetup paperSize="9" orientation="portrait" horizontalDpi="0" verticalDpi="0" r:id="rId1"/>
  <drawing r:id="rId2"/>
  <extLst>
    <ext xmlns:x14="http://schemas.microsoft.com/office/spreadsheetml/2009/9/main" uri="{78C0D931-6437-407d-A8EE-F0AAD7539E65}">
      <x14:conditionalFormattings>
        <x14:conditionalFormatting xmlns:xm="http://schemas.microsoft.com/office/excel/2006/main">
          <x14:cfRule type="dataBar" id="{C7A5895E-418A-4D99-9D1A-EB16486D3A69}">
            <x14:dataBar minLength="0" maxLength="100" border="1" negativeBarBorderColorSameAsPositive="0">
              <x14:cfvo type="autoMin"/>
              <x14:cfvo type="autoMax"/>
              <x14:borderColor rgb="FFFF555A"/>
              <x14:negativeFillColor rgb="FFFF0000"/>
              <x14:negativeBorderColor rgb="FFFF0000"/>
              <x14:axisColor rgb="FF000000"/>
            </x14:dataBar>
          </x14:cfRule>
          <xm:sqref>B5:D6</xm:sqref>
        </x14:conditionalFormatting>
        <x14:conditionalFormatting xmlns:xm="http://schemas.microsoft.com/office/excel/2006/main">
          <x14:cfRule type="dataBar" id="{D0A3964E-A7B4-47C6-A24A-1A42EA9CC39E}">
            <x14:dataBar minLength="0" maxLength="100" border="1" negativeBarBorderColorSameAsPositive="0">
              <x14:cfvo type="autoMin"/>
              <x14:cfvo type="autoMax"/>
              <x14:borderColor rgb="FFFF555A"/>
              <x14:negativeFillColor rgb="FFFF0000"/>
              <x14:negativeBorderColor rgb="FFFF0000"/>
              <x14:axisColor rgb="FF000000"/>
            </x14:dataBar>
          </x14:cfRule>
          <xm:sqref>F5:H6</xm:sqref>
        </x14:conditionalFormatting>
        <x14:conditionalFormatting xmlns:xm="http://schemas.microsoft.com/office/excel/2006/main">
          <x14:cfRule type="dataBar" id="{BDA185C8-8E51-4CF8-BB3A-73781F5B5BE2}">
            <x14:dataBar minLength="0" maxLength="100" border="1" negativeBarBorderColorSameAsPositive="0">
              <x14:cfvo type="autoMin"/>
              <x14:cfvo type="autoMax"/>
              <x14:borderColor rgb="FFFF555A"/>
              <x14:negativeFillColor rgb="FFFF0000"/>
              <x14:negativeBorderColor rgb="FFFF0000"/>
              <x14:axisColor rgb="FF000000"/>
            </x14:dataBar>
          </x14:cfRule>
          <xm:sqref>J5:L7</xm:sqref>
        </x14:conditionalFormatting>
        <x14:conditionalFormatting xmlns:xm="http://schemas.microsoft.com/office/excel/2006/main">
          <x14:cfRule type="dataBar" id="{7887018E-5B8F-4379-9FBB-79D091508807}">
            <x14:dataBar minLength="0" maxLength="100" border="1" negativeBarBorderColorSameAsPositive="0">
              <x14:cfvo type="autoMin"/>
              <x14:cfvo type="autoMax"/>
              <x14:borderColor rgb="FFFF555A"/>
              <x14:negativeFillColor rgb="FFFF0000"/>
              <x14:negativeBorderColor rgb="FFFF0000"/>
              <x14:axisColor rgb="FF000000"/>
            </x14:dataBar>
          </x14:cfRule>
          <xm:sqref>N5:P6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B9FF7-2979-43B6-8D1B-C145DED157A7}">
  <dimension ref="B3:J14"/>
  <sheetViews>
    <sheetView workbookViewId="0">
      <selection activeCell="C11" sqref="C11"/>
    </sheetView>
  </sheetViews>
  <sheetFormatPr defaultColWidth="11.5546875" defaultRowHeight="14.4" x14ac:dyDescent="0.3"/>
  <sheetData>
    <row r="3" spans="2:10" x14ac:dyDescent="0.3">
      <c r="B3" t="s">
        <v>36</v>
      </c>
      <c r="C3" s="8">
        <v>0.03</v>
      </c>
      <c r="E3" t="s">
        <v>57</v>
      </c>
    </row>
    <row r="4" spans="2:10" x14ac:dyDescent="0.3">
      <c r="B4" t="s">
        <v>55</v>
      </c>
      <c r="C4" s="8">
        <v>0.12</v>
      </c>
      <c r="E4" t="s">
        <v>56</v>
      </c>
    </row>
    <row r="7" spans="2:10" x14ac:dyDescent="0.3">
      <c r="B7" t="s">
        <v>58</v>
      </c>
      <c r="C7" t="s">
        <v>59</v>
      </c>
      <c r="D7" t="s">
        <v>60</v>
      </c>
      <c r="E7" t="s">
        <v>61</v>
      </c>
      <c r="F7" t="s">
        <v>62</v>
      </c>
      <c r="G7" t="s">
        <v>63</v>
      </c>
    </row>
    <row r="8" spans="2:10" x14ac:dyDescent="0.3">
      <c r="B8" s="1" t="s">
        <v>64</v>
      </c>
      <c r="C8">
        <v>0.65</v>
      </c>
      <c r="D8">
        <v>1</v>
      </c>
      <c r="E8">
        <v>1.2</v>
      </c>
      <c r="F8">
        <v>-0.2</v>
      </c>
      <c r="G8">
        <v>-0.6</v>
      </c>
      <c r="I8" t="s">
        <v>66</v>
      </c>
    </row>
    <row r="9" spans="2:10" x14ac:dyDescent="0.3">
      <c r="B9" t="s">
        <v>65</v>
      </c>
      <c r="C9" s="9">
        <f>C8*($C$4-$C$3)+$C$3</f>
        <v>8.8499999999999995E-2</v>
      </c>
      <c r="D9" s="9">
        <f t="shared" ref="D9:G9" si="0">D8*($C$4-$C$3)+$C$3</f>
        <v>0.12</v>
      </c>
      <c r="E9" s="9">
        <f t="shared" si="0"/>
        <v>0.13800000000000001</v>
      </c>
      <c r="F9" s="9">
        <f>F8*($C$4-$C$3)+$C$3</f>
        <v>1.2E-2</v>
      </c>
      <c r="G9" s="9">
        <f t="shared" si="0"/>
        <v>-2.4E-2</v>
      </c>
    </row>
    <row r="11" spans="2:10" x14ac:dyDescent="0.3">
      <c r="I11" t="s">
        <v>67</v>
      </c>
    </row>
    <row r="14" spans="2:10" x14ac:dyDescent="0.3">
      <c r="J1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Minimización de carteras</vt:lpstr>
      <vt:lpstr>Minimización de carteras (2)</vt:lpstr>
      <vt:lpstr>Rendimiento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Byron Alonso Almeida Quiroz</cp:lastModifiedBy>
  <dcterms:created xsi:type="dcterms:W3CDTF">2015-06-05T18:19:34Z</dcterms:created>
  <dcterms:modified xsi:type="dcterms:W3CDTF">2022-09-03T02:38:50Z</dcterms:modified>
</cp:coreProperties>
</file>