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filterPrivacy="1"/>
  <xr:revisionPtr revIDLastSave="0" documentId="13_ncr:1_{9AF840C2-1C31-4BCF-BBDD-71F3A8E818E7}" xr6:coauthVersionLast="36" xr6:coauthVersionMax="36" xr10:uidLastSave="{00000000-0000-0000-0000-000000000000}"/>
  <bookViews>
    <workbookView xWindow="0" yWindow="0" windowWidth="22260" windowHeight="12650" firstSheet="8" activeTab="9" xr2:uid="{00000000-000D-0000-FFFF-FFFF00000000}"/>
  </bookViews>
  <sheets>
    <sheet name="comandos basicos" sheetId="1" r:id="rId1"/>
    <sheet name="exercicio 1" sheetId="2" r:id="rId2"/>
    <sheet name="exercicio 2" sheetId="3" r:id="rId3"/>
    <sheet name="exercicio 3" sheetId="4" r:id="rId4"/>
    <sheet name="exercicio 4" sheetId="5" r:id="rId5"/>
    <sheet name="exercicio 5" sheetId="6" r:id="rId6"/>
    <sheet name="exercicio 6" sheetId="7" r:id="rId7"/>
    <sheet name="exercicio 7" sheetId="8" r:id="rId8"/>
    <sheet name="exercicio 8" sheetId="9" r:id="rId9"/>
    <sheet name="exercicio 9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0" l="1"/>
  <c r="I10" i="10"/>
  <c r="I11" i="10"/>
  <c r="I12" i="10"/>
  <c r="I13" i="10"/>
  <c r="I14" i="10"/>
  <c r="I15" i="10"/>
  <c r="I16" i="10"/>
  <c r="I17" i="10"/>
  <c r="I18" i="10"/>
  <c r="I19" i="10"/>
  <c r="I9" i="10"/>
  <c r="H10" i="10"/>
  <c r="H11" i="10"/>
  <c r="H12" i="10"/>
  <c r="H13" i="10"/>
  <c r="H14" i="10"/>
  <c r="H15" i="10"/>
  <c r="H16" i="10"/>
  <c r="H17" i="10"/>
  <c r="H18" i="10"/>
  <c r="H19" i="10"/>
  <c r="H20" i="10"/>
  <c r="G10" i="10"/>
  <c r="G11" i="10"/>
  <c r="G12" i="10"/>
  <c r="G13" i="10"/>
  <c r="G14" i="10"/>
  <c r="G15" i="10"/>
  <c r="G16" i="10"/>
  <c r="G17" i="10"/>
  <c r="G18" i="10"/>
  <c r="G19" i="10"/>
  <c r="G9" i="10"/>
  <c r="D20" i="10"/>
  <c r="E20" i="10"/>
  <c r="F20" i="10"/>
  <c r="C20" i="10"/>
  <c r="F10" i="10"/>
  <c r="F11" i="10"/>
  <c r="F12" i="10"/>
  <c r="F13" i="10"/>
  <c r="F14" i="10"/>
  <c r="F15" i="10"/>
  <c r="F16" i="10"/>
  <c r="F17" i="10"/>
  <c r="F18" i="10"/>
  <c r="F19" i="10"/>
  <c r="F9" i="10"/>
  <c r="B24" i="9"/>
  <c r="B23" i="9"/>
  <c r="B22" i="9"/>
  <c r="B21" i="9"/>
  <c r="G11" i="8"/>
  <c r="D9" i="8"/>
  <c r="D10" i="8"/>
  <c r="D11" i="8"/>
  <c r="D12" i="8"/>
  <c r="D13" i="8"/>
  <c r="D8" i="8"/>
  <c r="B19" i="7"/>
  <c r="F7" i="4"/>
  <c r="C19" i="7"/>
  <c r="D19" i="7"/>
  <c r="E19" i="7"/>
  <c r="F20" i="7"/>
  <c r="E18" i="7"/>
  <c r="C18" i="7"/>
  <c r="D18" i="7"/>
  <c r="B18" i="7"/>
  <c r="C17" i="7"/>
  <c r="D17" i="7"/>
  <c r="E17" i="7"/>
  <c r="B17" i="7"/>
  <c r="F10" i="7"/>
  <c r="F11" i="7"/>
  <c r="F12" i="7"/>
  <c r="F13" i="7"/>
  <c r="F14" i="7"/>
  <c r="F9" i="7"/>
  <c r="F6" i="7"/>
  <c r="B19" i="3"/>
  <c r="C5" i="6"/>
  <c r="D5" i="6" s="1"/>
  <c r="C6" i="6"/>
  <c r="D6" i="6" s="1"/>
  <c r="C7" i="6"/>
  <c r="D7" i="6" s="1"/>
  <c r="C8" i="6"/>
  <c r="C9" i="6"/>
  <c r="C10" i="6"/>
  <c r="C11" i="6"/>
  <c r="D11" i="6" s="1"/>
  <c r="D8" i="6"/>
  <c r="D10" i="6"/>
  <c r="D9" i="6"/>
  <c r="E8" i="5"/>
  <c r="D8" i="5"/>
  <c r="D9" i="5"/>
  <c r="E9" i="5" s="1"/>
  <c r="D10" i="5"/>
  <c r="E10" i="5" s="1"/>
  <c r="D11" i="5"/>
  <c r="E11" i="5" s="1"/>
  <c r="D12" i="5"/>
  <c r="E12" i="5" s="1"/>
  <c r="D13" i="5"/>
  <c r="E13" i="5" s="1"/>
  <c r="D7" i="5"/>
  <c r="E7" i="5" s="1"/>
  <c r="H6" i="4"/>
  <c r="H7" i="4"/>
  <c r="H8" i="4"/>
  <c r="H9" i="4"/>
  <c r="H10" i="4"/>
  <c r="H11" i="4"/>
  <c r="H12" i="4"/>
  <c r="H13" i="4"/>
  <c r="G7" i="4"/>
  <c r="G8" i="4"/>
  <c r="G9" i="4"/>
  <c r="G10" i="4"/>
  <c r="G11" i="4"/>
  <c r="G12" i="4"/>
  <c r="G13" i="4"/>
  <c r="G6" i="4"/>
  <c r="F8" i="4"/>
  <c r="F9" i="4"/>
  <c r="F10" i="4"/>
  <c r="F11" i="4"/>
  <c r="F12" i="4"/>
  <c r="F13" i="4"/>
  <c r="F6" i="4"/>
  <c r="A7" i="4"/>
  <c r="A8" i="4"/>
  <c r="A9" i="4"/>
  <c r="A10" i="4" s="1"/>
  <c r="A11" i="4" s="1"/>
  <c r="A12" i="4" s="1"/>
  <c r="A13" i="4" s="1"/>
  <c r="C19" i="3"/>
  <c r="D19" i="3"/>
  <c r="E19" i="3"/>
  <c r="F19" i="3"/>
  <c r="G19" i="3"/>
  <c r="C18" i="3"/>
  <c r="D18" i="3"/>
  <c r="E18" i="3"/>
  <c r="F18" i="3"/>
  <c r="G18" i="3"/>
  <c r="B18" i="3"/>
  <c r="A29" i="2"/>
  <c r="B14" i="2"/>
  <c r="C26" i="2"/>
  <c r="B26" i="2"/>
  <c r="A26" i="2"/>
  <c r="A14" i="2"/>
  <c r="C14" i="2"/>
  <c r="I18" i="2"/>
  <c r="I19" i="2"/>
  <c r="I20" i="2"/>
  <c r="I21" i="2"/>
  <c r="I22" i="2"/>
  <c r="I17" i="2"/>
  <c r="H18" i="2"/>
  <c r="H19" i="2"/>
  <c r="H20" i="2"/>
  <c r="H21" i="2"/>
  <c r="H22" i="2"/>
  <c r="H17" i="2"/>
  <c r="G18" i="2"/>
  <c r="G19" i="2"/>
  <c r="G20" i="2"/>
  <c r="G21" i="2"/>
  <c r="G22" i="2"/>
  <c r="G17" i="2"/>
  <c r="F18" i="2"/>
  <c r="F19" i="2"/>
  <c r="F20" i="2"/>
  <c r="F21" i="2"/>
  <c r="F22" i="2"/>
  <c r="F17" i="2"/>
  <c r="G10" i="2"/>
  <c r="G9" i="2"/>
  <c r="G8" i="2"/>
  <c r="G7" i="2"/>
  <c r="G6" i="2"/>
  <c r="G5" i="2"/>
  <c r="I6" i="2"/>
  <c r="I7" i="2"/>
  <c r="I8" i="2"/>
  <c r="I9" i="2"/>
  <c r="I10" i="2"/>
  <c r="I5" i="2"/>
  <c r="H6" i="2"/>
  <c r="H7" i="2"/>
  <c r="H8" i="2"/>
  <c r="H9" i="2"/>
  <c r="H10" i="2"/>
  <c r="H5" i="2"/>
  <c r="F6" i="2"/>
  <c r="F7" i="2"/>
  <c r="F8" i="2"/>
  <c r="F9" i="2"/>
  <c r="F10" i="2"/>
  <c r="F5" i="2"/>
  <c r="E18" i="1"/>
  <c r="E17" i="1"/>
  <c r="E16" i="1"/>
  <c r="C12" i="1"/>
  <c r="C6" i="1"/>
  <c r="D6" i="1" s="1"/>
  <c r="I20" i="10" l="1"/>
  <c r="G20" i="10"/>
</calcChain>
</file>

<file path=xl/sharedStrings.xml><?xml version="1.0" encoding="utf-8"?>
<sst xmlns="http://schemas.openxmlformats.org/spreadsheetml/2006/main" count="274" uniqueCount="213">
  <si>
    <t>N1</t>
  </si>
  <si>
    <t>N2</t>
  </si>
  <si>
    <t>N3</t>
  </si>
  <si>
    <t>Tabela de notas</t>
  </si>
  <si>
    <t>Gastos mensais</t>
  </si>
  <si>
    <t>Agua</t>
  </si>
  <si>
    <t>Luz</t>
  </si>
  <si>
    <t>Combustivel</t>
  </si>
  <si>
    <t>Total</t>
  </si>
  <si>
    <t>Média</t>
  </si>
  <si>
    <t>Venda de Peças</t>
  </si>
  <si>
    <t>Parafusos</t>
  </si>
  <si>
    <t>Prego</t>
  </si>
  <si>
    <t>Porcas</t>
  </si>
  <si>
    <t>QNTD</t>
  </si>
  <si>
    <t>Valor UNIT</t>
  </si>
  <si>
    <t>LUCRO</t>
  </si>
  <si>
    <t>ITEM</t>
  </si>
  <si>
    <t>Situação</t>
  </si>
  <si>
    <t>Empresa Nacional S/A</t>
  </si>
  <si>
    <t>Codigo</t>
  </si>
  <si>
    <t>Fev</t>
  </si>
  <si>
    <t>Jan</t>
  </si>
  <si>
    <t>Mar</t>
  </si>
  <si>
    <t>Total 1° Trim.</t>
  </si>
  <si>
    <t>Máximo</t>
  </si>
  <si>
    <t>Mínimo</t>
  </si>
  <si>
    <t>Produto</t>
  </si>
  <si>
    <t>Porca</t>
  </si>
  <si>
    <t>Parufoso</t>
  </si>
  <si>
    <t>Arruela</t>
  </si>
  <si>
    <t>Alicate</t>
  </si>
  <si>
    <t>Martelo</t>
  </si>
  <si>
    <t>Total 2° Trim.</t>
  </si>
  <si>
    <t>Abr</t>
  </si>
  <si>
    <t>Mai</t>
  </si>
  <si>
    <t>Jun</t>
  </si>
  <si>
    <t>Total do Semestre</t>
  </si>
  <si>
    <t>Contas a Pagar</t>
  </si>
  <si>
    <t>Janeiro</t>
  </si>
  <si>
    <t>Fevereiro</t>
  </si>
  <si>
    <t>Março</t>
  </si>
  <si>
    <t>Abril</t>
  </si>
  <si>
    <t>Maio</t>
  </si>
  <si>
    <t>Junho</t>
  </si>
  <si>
    <t>Salário</t>
  </si>
  <si>
    <t>Contas</t>
  </si>
  <si>
    <t>Água</t>
  </si>
  <si>
    <t>Escola</t>
  </si>
  <si>
    <t>IPTU</t>
  </si>
  <si>
    <t>IPVA</t>
  </si>
  <si>
    <t>Shopping</t>
  </si>
  <si>
    <t>Combustível</t>
  </si>
  <si>
    <t>Academia</t>
  </si>
  <si>
    <t>Soma</t>
  </si>
  <si>
    <t>saldo</t>
  </si>
  <si>
    <t>n°</t>
  </si>
  <si>
    <t>Nome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</si>
  <si>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</si>
  <si>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</si>
  <si>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</si>
  <si>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</si>
  <si>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</si>
  <si>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</si>
  <si>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</si>
  <si>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</si>
  <si>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Salário Bruto</t>
  </si>
  <si>
    <t>INSS</t>
  </si>
  <si>
    <t>Gratificação</t>
  </si>
  <si>
    <t>INSS R$</t>
  </si>
  <si>
    <t>Gratificação R$</t>
  </si>
  <si>
    <t>Salário Líquido</t>
  </si>
  <si>
    <t xml:space="preserve">Araras Informática - Hardware e Software                                           Rua São Francisco de Assis, 123 - Araras SP </t>
  </si>
  <si>
    <t>Valor do Dólar</t>
  </si>
  <si>
    <t>Papelaria Papel Branco</t>
  </si>
  <si>
    <t>Caneta Azul</t>
  </si>
  <si>
    <t>Caneta Vermelho</t>
  </si>
  <si>
    <t>Caderno</t>
  </si>
  <si>
    <t>Régua</t>
  </si>
  <si>
    <t>Lápis</t>
  </si>
  <si>
    <t>Papel Sufite</t>
  </si>
  <si>
    <t>Tinta Nanquim</t>
  </si>
  <si>
    <t>Produtos</t>
  </si>
  <si>
    <t>Qtde</t>
  </si>
  <si>
    <t>Preço Unit.</t>
  </si>
  <si>
    <t>Total R$</t>
  </si>
  <si>
    <t>Total US$</t>
  </si>
  <si>
    <t>João dos Santos</t>
  </si>
  <si>
    <t>Maria da Silva</t>
  </si>
  <si>
    <t>Manoel das Flores</t>
  </si>
  <si>
    <t>Lambarildo Peixe</t>
  </si>
  <si>
    <t>Sebastião Souza</t>
  </si>
  <si>
    <t>Ana Flávia Silveira</t>
  </si>
  <si>
    <t>Silvia Helena Santos</t>
  </si>
  <si>
    <t>Alberto Roberto</t>
  </si>
  <si>
    <t>Aumento</t>
  </si>
  <si>
    <t>Novo Salario</t>
  </si>
  <si>
    <t>até 1000</t>
  </si>
  <si>
    <t>mais 1000</t>
  </si>
  <si>
    <t>Projeção para o ano de 2003</t>
  </si>
  <si>
    <t>Receita bruta</t>
  </si>
  <si>
    <t>Jan-Mar</t>
  </si>
  <si>
    <t>Abr-Jun</t>
  </si>
  <si>
    <t>Jul-Set</t>
  </si>
  <si>
    <t>Out-Dez</t>
  </si>
  <si>
    <t>Total do Ano</t>
  </si>
  <si>
    <t>Despesa Líquida</t>
  </si>
  <si>
    <t>Juros</t>
  </si>
  <si>
    <t>Aluguel</t>
  </si>
  <si>
    <t>Propaganda</t>
  </si>
  <si>
    <t>Suprimentos</t>
  </si>
  <si>
    <t>Diversos</t>
  </si>
  <si>
    <t>Total do Trim</t>
  </si>
  <si>
    <t>Receita Líquida</t>
  </si>
  <si>
    <t>Valor Acumulado do ano de despesas</t>
  </si>
  <si>
    <t>Função SE</t>
  </si>
  <si>
    <t>A</t>
  </si>
  <si>
    <t>B</t>
  </si>
  <si>
    <t>C</t>
  </si>
  <si>
    <t>D</t>
  </si>
  <si>
    <t>E</t>
  </si>
  <si>
    <t>F</t>
  </si>
  <si>
    <t>Resultado</t>
  </si>
  <si>
    <t>Controle de Vendas</t>
  </si>
  <si>
    <t>Controle de Idade</t>
  </si>
  <si>
    <t>Idade do caditato</t>
  </si>
  <si>
    <t>Idade Mínima</t>
  </si>
  <si>
    <t>Idade Máxima</t>
  </si>
  <si>
    <t>resusltado</t>
  </si>
  <si>
    <t>Ana</t>
  </si>
  <si>
    <t>Érica</t>
  </si>
  <si>
    <t>Fernadanda</t>
  </si>
  <si>
    <t>Katiane</t>
  </si>
  <si>
    <t>Lilian</t>
  </si>
  <si>
    <t>Lucimara</t>
  </si>
  <si>
    <t>Pedro</t>
  </si>
  <si>
    <t>Roberto</t>
  </si>
  <si>
    <t>Rubens</t>
  </si>
  <si>
    <t>Sônia</t>
  </si>
  <si>
    <t>Tatiane</t>
  </si>
  <si>
    <t>Endereço</t>
  </si>
  <si>
    <t>Rodovia Anhanguera, km 180</t>
  </si>
  <si>
    <t>R. Antônio de Castro, 362</t>
  </si>
  <si>
    <t>R. Tiradentes, 123</t>
  </si>
  <si>
    <t>Av. Orozimbo Maia, 987</t>
  </si>
  <si>
    <t>Rodovia Rio/São Paulo, km 77</t>
  </si>
  <si>
    <t>R. Júlio Mesquita, 66</t>
  </si>
  <si>
    <t>R. 5, 78</t>
  </si>
  <si>
    <t>R. Lambarildo Peixe, 812</t>
  </si>
  <si>
    <t>Av. dos Jequitibas, 11</t>
  </si>
  <si>
    <t>Av. Ipiranga, 568</t>
  </si>
  <si>
    <t>R. Sergipe, 765</t>
  </si>
  <si>
    <t>Av. Limeira, 98</t>
  </si>
  <si>
    <t>Al. dos Laranjais, 99</t>
  </si>
  <si>
    <t>R. das Quaresmeiras, 810</t>
  </si>
  <si>
    <t>R. Minas Gerais, 67</t>
  </si>
  <si>
    <t>Bairro</t>
  </si>
  <si>
    <t>Centro</t>
  </si>
  <si>
    <t>São Benedito</t>
  </si>
  <si>
    <t>Jd.Nova Campinas</t>
  </si>
  <si>
    <t>Praia Grande</t>
  </si>
  <si>
    <t>Jd.Europa</t>
  </si>
  <si>
    <t>Vila Tubarão</t>
  </si>
  <si>
    <t>Jd.Paulista</t>
  </si>
  <si>
    <t>Ibirapuera</t>
  </si>
  <si>
    <t>Botafogo</t>
  </si>
  <si>
    <t>Belvedere</t>
  </si>
  <si>
    <t>Vila Cláudia</t>
  </si>
  <si>
    <t>Parque Industrial</t>
  </si>
  <si>
    <t>Cidade</t>
  </si>
  <si>
    <t>Leme</t>
  </si>
  <si>
    <t>Arras</t>
  </si>
  <si>
    <t>Salvador</t>
  </si>
  <si>
    <t>Campinas</t>
  </si>
  <si>
    <t>Ubatuba</t>
  </si>
  <si>
    <t>Recife</t>
  </si>
  <si>
    <t>Rio Claro</t>
  </si>
  <si>
    <t>Ribeirão Preto</t>
  </si>
  <si>
    <t>Florianópolis</t>
  </si>
  <si>
    <t>Manaus</t>
  </si>
  <si>
    <t>Araras</t>
  </si>
  <si>
    <t>Rio de Janeiro</t>
  </si>
  <si>
    <t>Porto alegre</t>
  </si>
  <si>
    <t>Poços de Caldas</t>
  </si>
  <si>
    <t>Estados</t>
  </si>
  <si>
    <t>SP</t>
  </si>
  <si>
    <t>SO</t>
  </si>
  <si>
    <t>BA</t>
  </si>
  <si>
    <t>PE</t>
  </si>
  <si>
    <t>SC</t>
  </si>
  <si>
    <t>AM</t>
  </si>
  <si>
    <t>PSP</t>
  </si>
  <si>
    <t>RJ</t>
  </si>
  <si>
    <t>RS</t>
  </si>
  <si>
    <t>MG</t>
  </si>
  <si>
    <t>Estado</t>
  </si>
  <si>
    <t>Tabela de Preços</t>
  </si>
  <si>
    <t>Porc. De Lucro</t>
  </si>
  <si>
    <t>Estoque</t>
  </si>
  <si>
    <t>Custo</t>
  </si>
  <si>
    <t>Venda</t>
  </si>
  <si>
    <t>Borracha</t>
  </si>
  <si>
    <t>Caderno 100 fls</t>
  </si>
  <si>
    <t>Caderno 200 fls</t>
  </si>
  <si>
    <t>Lapiseira</t>
  </si>
  <si>
    <t>Régu 15 cm</t>
  </si>
  <si>
    <t>Régua 30 cm</t>
  </si>
  <si>
    <t>Giz de Cera</t>
  </si>
  <si>
    <t>Cola</t>
  </si>
  <si>
    <t>Compasso</t>
  </si>
  <si>
    <t>Totais</t>
  </si>
  <si>
    <t>Reais</t>
  </si>
  <si>
    <t>Dólar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</si>
</sst>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4" fontId="0" fillId="4" borderId="1" xfId="2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44" fontId="0" fillId="4" borderId="9" xfId="2" applyFont="1" applyFill="1" applyBorder="1" applyAlignment="1">
      <alignment horizontal="center"/>
    </xf>
    <xf numFmtId="44" fontId="0" fillId="4" borderId="10" xfId="2" applyFont="1" applyFill="1" applyBorder="1" applyAlignment="1">
      <alignment horizontal="center"/>
    </xf>
    <xf numFmtId="44" fontId="0" fillId="4" borderId="11" xfId="2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0" fontId="0" fillId="4" borderId="3" xfId="2" applyNumberFormat="1" applyFont="1" applyFill="1" applyBorder="1" applyAlignment="1">
      <alignment horizontal="center"/>
    </xf>
    <xf numFmtId="0" fontId="0" fillId="4" borderId="16" xfId="2" applyNumberFormat="1" applyFont="1" applyFill="1" applyBorder="1" applyAlignment="1">
      <alignment horizontal="center"/>
    </xf>
    <xf numFmtId="44" fontId="0" fillId="3" borderId="1" xfId="2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44" fontId="0" fillId="3" borderId="17" xfId="2" applyFont="1" applyFill="1" applyBorder="1" applyAlignment="1">
      <alignment horizontal="center"/>
    </xf>
    <xf numFmtId="44" fontId="0" fillId="0" borderId="0" xfId="0" applyNumberFormat="1"/>
    <xf numFmtId="44" fontId="0" fillId="4" borderId="18" xfId="2" applyFont="1" applyFill="1" applyBorder="1" applyAlignment="1">
      <alignment horizontal="center"/>
    </xf>
    <xf numFmtId="44" fontId="0" fillId="3" borderId="2" xfId="2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0" xfId="0" applyFill="1" applyBorder="1" applyAlignment="1"/>
    <xf numFmtId="0" fontId="0" fillId="3" borderId="12" xfId="0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4" fontId="0" fillId="0" borderId="1" xfId="2" applyFont="1" applyBorder="1" applyAlignment="1">
      <alignment horizontal="center"/>
    </xf>
    <xf numFmtId="44" fontId="0" fillId="0" borderId="1" xfId="2" applyFont="1" applyBorder="1"/>
    <xf numFmtId="0" fontId="0" fillId="2" borderId="19" xfId="0" applyFill="1" applyBorder="1"/>
    <xf numFmtId="0" fontId="0" fillId="2" borderId="1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/>
    <xf numFmtId="44" fontId="0" fillId="0" borderId="17" xfId="2" applyFont="1" applyBorder="1" applyAlignment="1">
      <alignment horizontal="center"/>
    </xf>
    <xf numFmtId="44" fontId="0" fillId="0" borderId="17" xfId="2" applyFont="1" applyBorder="1"/>
    <xf numFmtId="44" fontId="0" fillId="0" borderId="1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0" fillId="3" borderId="9" xfId="0" applyNumberFormat="1" applyFill="1" applyBorder="1" applyAlignment="1">
      <alignment horizontal="center"/>
    </xf>
    <xf numFmtId="44" fontId="0" fillId="0" borderId="1" xfId="0" applyNumberFormat="1" applyBorder="1"/>
    <xf numFmtId="0" fontId="0" fillId="0" borderId="10" xfId="0" applyBorder="1"/>
    <xf numFmtId="44" fontId="0" fillId="0" borderId="17" xfId="0" applyNumberFormat="1" applyBorder="1"/>
    <xf numFmtId="44" fontId="0" fillId="0" borderId="10" xfId="0" applyNumberFormat="1" applyBorder="1"/>
    <xf numFmtId="44" fontId="0" fillId="0" borderId="11" xfId="0" applyNumberFormat="1" applyBorder="1"/>
    <xf numFmtId="0" fontId="0" fillId="2" borderId="1" xfId="0" applyFill="1" applyBorder="1" applyAlignment="1"/>
    <xf numFmtId="0" fontId="0" fillId="3" borderId="17" xfId="0" applyFill="1" applyBorder="1"/>
    <xf numFmtId="44" fontId="0" fillId="0" borderId="17" xfId="0" applyNumberFormat="1" applyBorder="1" applyAlignment="1">
      <alignment horizontal="center"/>
    </xf>
    <xf numFmtId="44" fontId="0" fillId="0" borderId="11" xfId="0" applyNumberFormat="1" applyBorder="1" applyAlignment="1">
      <alignment horizontal="center"/>
    </xf>
    <xf numFmtId="44" fontId="0" fillId="3" borderId="9" xfId="2" applyFont="1" applyFill="1" applyBorder="1" applyAlignment="1">
      <alignment horizontal="center"/>
    </xf>
    <xf numFmtId="44" fontId="0" fillId="3" borderId="11" xfId="2" applyFont="1" applyFill="1" applyBorder="1" applyAlignment="1">
      <alignment horizontal="center"/>
    </xf>
    <xf numFmtId="44" fontId="0" fillId="0" borderId="11" xfId="2" applyFont="1" applyBorder="1"/>
    <xf numFmtId="0" fontId="0" fillId="2" borderId="13" xfId="0" applyFill="1" applyBorder="1"/>
    <xf numFmtId="0" fontId="0" fillId="2" borderId="14" xfId="0" applyFill="1" applyBorder="1"/>
    <xf numFmtId="0" fontId="3" fillId="0" borderId="8" xfId="0" applyFont="1" applyBorder="1"/>
    <xf numFmtId="44" fontId="0" fillId="0" borderId="9" xfId="2" applyFont="1" applyBorder="1"/>
    <xf numFmtId="0" fontId="3" fillId="3" borderId="8" xfId="0" applyFont="1" applyFill="1" applyBorder="1"/>
    <xf numFmtId="44" fontId="0" fillId="3" borderId="1" xfId="2" applyFont="1" applyFill="1" applyBorder="1"/>
    <xf numFmtId="44" fontId="0" fillId="3" borderId="9" xfId="2" applyFont="1" applyFill="1" applyBorder="1"/>
    <xf numFmtId="0" fontId="3" fillId="3" borderId="10" xfId="0" applyFont="1" applyFill="1" applyBorder="1"/>
    <xf numFmtId="44" fontId="0" fillId="3" borderId="17" xfId="2" applyFont="1" applyFill="1" applyBorder="1"/>
    <xf numFmtId="44" fontId="0" fillId="3" borderId="11" xfId="2" applyFont="1" applyFill="1" applyBorder="1"/>
    <xf numFmtId="0" fontId="3" fillId="2" borderId="13" xfId="0" applyFont="1" applyFill="1" applyBorder="1"/>
    <xf numFmtId="0" fontId="3" fillId="2" borderId="10" xfId="0" applyFont="1" applyFill="1" applyBorder="1"/>
    <xf numFmtId="44" fontId="3" fillId="6" borderId="19" xfId="2" applyFont="1" applyFill="1" applyBorder="1"/>
    <xf numFmtId="44" fontId="3" fillId="6" borderId="14" xfId="2" applyFont="1" applyFill="1" applyBorder="1"/>
    <xf numFmtId="44" fontId="3" fillId="6" borderId="17" xfId="2" applyFont="1" applyFill="1" applyBorder="1"/>
    <xf numFmtId="44" fontId="3" fillId="6" borderId="11" xfId="2" applyFont="1" applyFill="1" applyBorder="1"/>
    <xf numFmtId="9" fontId="0" fillId="0" borderId="0" xfId="0" applyNumberFormat="1"/>
    <xf numFmtId="10" fontId="0" fillId="0" borderId="1" xfId="0" applyNumberFormat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10" fontId="0" fillId="3" borderId="17" xfId="0" applyNumberForma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44" fontId="0" fillId="3" borderId="17" xfId="0" applyNumberFormat="1" applyFill="1" applyBorder="1" applyAlignment="1">
      <alignment horizontal="center"/>
    </xf>
    <xf numFmtId="44" fontId="0" fillId="3" borderId="11" xfId="0" applyNumberFormat="1" applyFill="1" applyBorder="1" applyAlignment="1">
      <alignment horizontal="center"/>
    </xf>
    <xf numFmtId="0" fontId="0" fillId="0" borderId="0" xfId="0" applyFont="1"/>
    <xf numFmtId="0" fontId="0" fillId="2" borderId="14" xfId="0" applyFont="1" applyFill="1" applyBorder="1"/>
    <xf numFmtId="0" fontId="0" fillId="0" borderId="8" xfId="0" applyBorder="1"/>
    <xf numFmtId="44" fontId="0" fillId="0" borderId="9" xfId="0" applyNumberFormat="1" applyFont="1" applyBorder="1"/>
    <xf numFmtId="44" fontId="0" fillId="0" borderId="11" xfId="0" applyNumberFormat="1" applyFont="1" applyBorder="1"/>
    <xf numFmtId="0" fontId="0" fillId="6" borderId="1" xfId="0" applyFill="1" applyBorder="1"/>
    <xf numFmtId="0" fontId="0" fillId="2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3" borderId="8" xfId="0" applyFill="1" applyBorder="1"/>
    <xf numFmtId="44" fontId="0" fillId="3" borderId="1" xfId="0" applyNumberFormat="1" applyFill="1" applyBorder="1"/>
    <xf numFmtId="44" fontId="0" fillId="3" borderId="9" xfId="0" applyNumberFormat="1" applyFont="1" applyFill="1" applyBorder="1"/>
    <xf numFmtId="44" fontId="0" fillId="0" borderId="9" xfId="2" applyFont="1" applyBorder="1" applyAlignment="1">
      <alignment horizontal="center"/>
    </xf>
    <xf numFmtId="0" fontId="0" fillId="2" borderId="13" xfId="0" applyFont="1" applyFill="1" applyBorder="1"/>
    <xf numFmtId="44" fontId="0" fillId="0" borderId="19" xfId="0" applyNumberFormat="1" applyBorder="1"/>
    <xf numFmtId="44" fontId="0" fillId="0" borderId="14" xfId="0" applyNumberFormat="1" applyBorder="1"/>
    <xf numFmtId="0" fontId="0" fillId="2" borderId="8" xfId="0" applyFont="1" applyFill="1" applyBorder="1"/>
    <xf numFmtId="44" fontId="0" fillId="0" borderId="9" xfId="0" applyNumberFormat="1" applyBorder="1"/>
    <xf numFmtId="0" fontId="0" fillId="2" borderId="10" xfId="0" applyFont="1" applyFill="1" applyBorder="1"/>
    <xf numFmtId="0" fontId="0" fillId="0" borderId="18" xfId="0" applyBorder="1"/>
    <xf numFmtId="44" fontId="0" fillId="0" borderId="23" xfId="0" applyNumberFormat="1" applyBorder="1"/>
    <xf numFmtId="43" fontId="0" fillId="0" borderId="1" xfId="1" applyFont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0" fillId="0" borderId="0" xfId="0" applyFill="1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0" fontId="0" fillId="6" borderId="1" xfId="0" applyNumberFormat="1" applyFill="1" applyBorder="1"/>
    <xf numFmtId="0" fontId="0" fillId="2" borderId="5" xfId="0" applyFill="1" applyBorder="1"/>
    <xf numFmtId="0" fontId="0" fillId="2" borderId="27" xfId="0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44" fontId="0" fillId="6" borderId="1" xfId="2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44" fontId="0" fillId="3" borderId="21" xfId="2" applyFont="1" applyFill="1" applyBorder="1" applyAlignment="1">
      <alignment horizontal="center"/>
    </xf>
    <xf numFmtId="44" fontId="0" fillId="3" borderId="4" xfId="2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2" fillId="7" borderId="24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'exercicio 9'!$C$7:$C$8</c:f>
              <c:strCache>
                <c:ptCount val="2"/>
                <c:pt idx="0">
                  <c:v>Reais</c:v>
                </c:pt>
                <c:pt idx="1">
                  <c:v>Estoque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'exercicio 9'!$C$9:$C$20</c:f>
              <c:numCache>
                <c:formatCode>General</c:formatCode>
                <c:ptCount val="12"/>
                <c:pt idx="0">
                  <c:v>500</c:v>
                </c:pt>
                <c:pt idx="1">
                  <c:v>200</c:v>
                </c:pt>
                <c:pt idx="2">
                  <c:v>300</c:v>
                </c:pt>
                <c:pt idx="3">
                  <c:v>1000</c:v>
                </c:pt>
                <c:pt idx="4">
                  <c:v>1000</c:v>
                </c:pt>
                <c:pt idx="5">
                  <c:v>200</c:v>
                </c:pt>
                <c:pt idx="6">
                  <c:v>500</c:v>
                </c:pt>
                <c:pt idx="7">
                  <c:v>500</c:v>
                </c:pt>
                <c:pt idx="8">
                  <c:v>50</c:v>
                </c:pt>
                <c:pt idx="9">
                  <c:v>100</c:v>
                </c:pt>
                <c:pt idx="10">
                  <c:v>100</c:v>
                </c:pt>
                <c:pt idx="11">
                  <c:v>4450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7-4C13-819E-2BF4B5027D54}"/>
            </c:ext>
          </c:extLst>
        </c:ser>
        <c:ser>
          <c:idx val="1"/>
          <c:order val="1"/>
          <c:tx>
            <c:strRef>
              <c:f>'exercicio 9'!$D$7:$D$8</c:f>
              <c:strCache>
                <c:ptCount val="2"/>
                <c:pt idx="0">
                  <c:v>Reais</c:v>
                </c:pt>
                <c:pt idx="1">
                  <c:v>Custo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'exercicio 9'!$D$9:$D$20</c:f>
              <c:numCache>
                <c:formatCode>General</c:formatCode>
                <c:ptCount val="12"/>
                <c:pt idx="0">
                  <c:v>0.5</c:v>
                </c:pt>
                <c:pt idx="1">
                  <c:v>2.57</c:v>
                </c:pt>
                <c:pt idx="2" formatCode="0.00">
                  <c:v>5</c:v>
                </c:pt>
                <c:pt idx="3">
                  <c:v>0.15</c:v>
                </c:pt>
                <c:pt idx="4">
                  <c:v>0.15</c:v>
                </c:pt>
                <c:pt idx="5" formatCode="0.00">
                  <c:v>3</c:v>
                </c:pt>
                <c:pt idx="6">
                  <c:v>0.25</c:v>
                </c:pt>
                <c:pt idx="7">
                  <c:v>0.35</c:v>
                </c:pt>
                <c:pt idx="8" formatCode="0.00">
                  <c:v>6</c:v>
                </c:pt>
                <c:pt idx="9">
                  <c:v>3.14</c:v>
                </c:pt>
                <c:pt idx="10">
                  <c:v>5.68</c:v>
                </c:pt>
                <c:pt idx="11">
                  <c:v>26.79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7-4C13-819E-2BF4B5027D54}"/>
            </c:ext>
          </c:extLst>
        </c:ser>
        <c:ser>
          <c:idx val="2"/>
          <c:order val="2"/>
          <c:tx>
            <c:strRef>
              <c:f>'exercicio 9'!$E$7:$E$8</c:f>
              <c:strCache>
                <c:ptCount val="2"/>
                <c:pt idx="0">
                  <c:v>Reais</c:v>
                </c:pt>
                <c:pt idx="1">
                  <c:v>Venda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'exercicio 9'!$E$9:$E$20</c:f>
              <c:numCache>
                <c:formatCode>General</c:formatCode>
                <c:ptCount val="12"/>
                <c:pt idx="0">
                  <c:v>0.55000000000000004</c:v>
                </c:pt>
                <c:pt idx="1">
                  <c:v>2.7</c:v>
                </c:pt>
                <c:pt idx="2" formatCode="0.00">
                  <c:v>5.5</c:v>
                </c:pt>
                <c:pt idx="3">
                  <c:v>0.25</c:v>
                </c:pt>
                <c:pt idx="4">
                  <c:v>0.25</c:v>
                </c:pt>
                <c:pt idx="5">
                  <c:v>3.5</c:v>
                </c:pt>
                <c:pt idx="6">
                  <c:v>0.3</c:v>
                </c:pt>
                <c:pt idx="7">
                  <c:v>0.45</c:v>
                </c:pt>
                <c:pt idx="8">
                  <c:v>6.5</c:v>
                </c:pt>
                <c:pt idx="9" formatCode="0.00">
                  <c:v>4</c:v>
                </c:pt>
                <c:pt idx="10" formatCode="0.00">
                  <c:v>6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E7-4C13-819E-2BF4B5027D54}"/>
            </c:ext>
          </c:extLst>
        </c:ser>
        <c:ser>
          <c:idx val="3"/>
          <c:order val="3"/>
          <c:tx>
            <c:strRef>
              <c:f>'exercicio 9'!$F$7:$F$8</c:f>
              <c:strCache>
                <c:ptCount val="2"/>
                <c:pt idx="0">
                  <c:v>Reais</c:v>
                </c:pt>
                <c:pt idx="1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'exercicio 9'!$F$9:$F$20</c:f>
              <c:numCache>
                <c:formatCode>_("R$"* #,##0.00_);_("R$"* \(#,##0.00\);_("R$"* "-"??_);_(@_)</c:formatCode>
                <c:ptCount val="12"/>
                <c:pt idx="0">
                  <c:v>275</c:v>
                </c:pt>
                <c:pt idx="1">
                  <c:v>540</c:v>
                </c:pt>
                <c:pt idx="2">
                  <c:v>1650</c:v>
                </c:pt>
                <c:pt idx="3">
                  <c:v>250</c:v>
                </c:pt>
                <c:pt idx="4">
                  <c:v>250</c:v>
                </c:pt>
                <c:pt idx="5">
                  <c:v>700</c:v>
                </c:pt>
                <c:pt idx="6">
                  <c:v>150</c:v>
                </c:pt>
                <c:pt idx="7">
                  <c:v>225</c:v>
                </c:pt>
                <c:pt idx="8">
                  <c:v>325</c:v>
                </c:pt>
                <c:pt idx="9">
                  <c:v>400</c:v>
                </c:pt>
                <c:pt idx="10">
                  <c:v>600</c:v>
                </c:pt>
                <c:pt idx="11">
                  <c:v>5365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E7-4C13-819E-2BF4B5027D54}"/>
            </c:ext>
          </c:extLst>
        </c:ser>
        <c:ser>
          <c:idx val="4"/>
          <c:order val="4"/>
          <c:tx>
            <c:strRef>
              <c:f>'exercicio 9'!$G$7:$G$8</c:f>
              <c:strCache>
                <c:ptCount val="2"/>
                <c:pt idx="0">
                  <c:v>Dólar</c:v>
                </c:pt>
                <c:pt idx="1">
                  <c:v>Custo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'exercicio 9'!$G$9:$G$20</c:f>
              <c:numCache>
                <c:formatCode>0.00</c:formatCode>
                <c:ptCount val="12"/>
                <c:pt idx="0">
                  <c:v>0.14970059880239522</c:v>
                </c:pt>
                <c:pt idx="1">
                  <c:v>0.76946107784431139</c:v>
                </c:pt>
                <c:pt idx="2">
                  <c:v>1.4970059880239521</c:v>
                </c:pt>
                <c:pt idx="3">
                  <c:v>4.4910179640718563E-2</c:v>
                </c:pt>
                <c:pt idx="4">
                  <c:v>4.4910179640718563E-2</c:v>
                </c:pt>
                <c:pt idx="5">
                  <c:v>0.89820359281437134</c:v>
                </c:pt>
                <c:pt idx="6">
                  <c:v>7.4850299401197612E-2</c:v>
                </c:pt>
                <c:pt idx="7">
                  <c:v>0.10479041916167664</c:v>
                </c:pt>
                <c:pt idx="8">
                  <c:v>1.7964071856287427</c:v>
                </c:pt>
                <c:pt idx="9">
                  <c:v>0.940119760479042</c:v>
                </c:pt>
                <c:pt idx="10">
                  <c:v>1.7005988023952097</c:v>
                </c:pt>
                <c:pt idx="11">
                  <c:v>8.0209580838323351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E7-4C13-819E-2BF4B5027D54}"/>
            </c:ext>
          </c:extLst>
        </c:ser>
        <c:ser>
          <c:idx val="5"/>
          <c:order val="5"/>
          <c:tx>
            <c:strRef>
              <c:f>'exercicio 9'!$H$7:$H$8</c:f>
              <c:strCache>
                <c:ptCount val="2"/>
                <c:pt idx="0">
                  <c:v>Dólar</c:v>
                </c:pt>
                <c:pt idx="1">
                  <c:v>Venda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'exercicio 9'!$H$9:$H$20</c:f>
              <c:numCache>
                <c:formatCode>0.00</c:formatCode>
                <c:ptCount val="12"/>
                <c:pt idx="0">
                  <c:v>0.16841317365269462</c:v>
                </c:pt>
                <c:pt idx="1">
                  <c:v>0.86564371257485029</c:v>
                </c:pt>
                <c:pt idx="2">
                  <c:v>1.6841317365269461</c:v>
                </c:pt>
                <c:pt idx="3">
                  <c:v>5.0523952095808386E-2</c:v>
                </c:pt>
                <c:pt idx="4">
                  <c:v>5.0523952095808386E-2</c:v>
                </c:pt>
                <c:pt idx="5">
                  <c:v>1.0104790419161678</c:v>
                </c:pt>
                <c:pt idx="6">
                  <c:v>8.420658682634731E-2</c:v>
                </c:pt>
                <c:pt idx="7">
                  <c:v>0.11788922155688622</c:v>
                </c:pt>
                <c:pt idx="8">
                  <c:v>2.0209580838323356</c:v>
                </c:pt>
                <c:pt idx="9">
                  <c:v>1.0576347305389222</c:v>
                </c:pt>
                <c:pt idx="10">
                  <c:v>1.9131736526946108</c:v>
                </c:pt>
                <c:pt idx="11">
                  <c:v>9.0235778443113794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E7-4C13-819E-2BF4B5027D54}"/>
            </c:ext>
          </c:extLst>
        </c:ser>
        <c:ser>
          <c:idx val="6"/>
          <c:order val="6"/>
          <c:tx>
            <c:strRef>
              <c:f>'exercicio 9'!$I$7:$I$8</c:f>
              <c:strCache>
                <c:ptCount val="2"/>
                <c:pt idx="0">
                  <c:v>Dólar</c:v>
                </c:pt>
                <c:pt idx="1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'exercicio 9'!$I$9:$I$20</c:f>
              <c:numCache>
                <c:formatCode>_("R$"* #,##0.00_);_("R$"* \(#,##0.00\);_("R$"* "-"??_);_(@_)</c:formatCode>
                <c:ptCount val="12"/>
                <c:pt idx="0">
                  <c:v>0.31811377245508987</c:v>
                </c:pt>
                <c:pt idx="1">
                  <c:v>1.6351047904191618</c:v>
                </c:pt>
                <c:pt idx="2">
                  <c:v>3.181137724550898</c:v>
                </c:pt>
                <c:pt idx="3">
                  <c:v>9.5434131736526956E-2</c:v>
                </c:pt>
                <c:pt idx="4">
                  <c:v>9.5434131736526956E-2</c:v>
                </c:pt>
                <c:pt idx="5">
                  <c:v>1.908682634730539</c:v>
                </c:pt>
                <c:pt idx="6">
                  <c:v>0.15905688622754494</c:v>
                </c:pt>
                <c:pt idx="7">
                  <c:v>0.22267964071856286</c:v>
                </c:pt>
                <c:pt idx="8">
                  <c:v>3.817365269461078</c:v>
                </c:pt>
                <c:pt idx="9">
                  <c:v>1.9977544910179641</c:v>
                </c:pt>
                <c:pt idx="10">
                  <c:v>3.6137724550898205</c:v>
                </c:pt>
                <c:pt idx="11">
                  <c:v>17.044535928143713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E7-4C13-819E-2BF4B5027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49472"/>
        <c:axId val="297898144"/>
        <c:axId val="26681680"/>
      </c:line3DChart>
      <c:catAx>
        <c:axId val="296449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7898144"/>
        <c:crosses val="autoZero"/>
        <c:auto val="1"/>
        <c:lblAlgn val="ctr"/>
        <c:lblOffset val="100"/>
        <c:noMultiLvlLbl val="0"/>
      </c:catAx>
      <c:valAx>
        <c:axId val="297898144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449472"/>
        <c:crosses val="autoZero"/>
        <c:crossBetween val="between"/>
      </c:valAx>
      <c:serAx>
        <c:axId val="26681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789814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187325</xdr:colOff>
      <xdr:row>0</xdr:row>
      <xdr:rowOff>127000</xdr:rowOff>
    </xdr:from>
    <xdr:to>
      <xdr:col>16</xdr:col>
      <xdr:colOff>492125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641FFC-A3EC-4182-8037-A1D9A8578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8"/>
  <sheetViews>
    <sheetView zoomScaleNormal="100" workbookViewId="0">
      <selection activeCell="C6" sqref="C6"/>
    </sheetView>
  </sheetViews>
  <sheetFormatPr defaultRowHeight="14.5" x14ac:dyDescent="0.35"/>
  <cols>
    <col min="1" max="1" width="10.81640625" bestFit="1" customWidth="1"/>
    <col min="2" max="2" width="11.08984375" bestFit="1" customWidth="1"/>
    <col min="3" max="3" width="10.08984375" bestFit="1" customWidth="1"/>
    <col min="4" max="4" width="11.26953125" customWidth="1"/>
    <col min="5" max="6" width="9.08984375" bestFit="1" customWidth="1"/>
  </cols>
  <sheetData>
    <row r="1" spans="2:6" ht="15" thickBot="1" x14ac:dyDescent="0.4">
      <c r="D1" s="9"/>
      <c r="E1" s="9"/>
      <c r="F1" s="4"/>
    </row>
    <row r="2" spans="2:6" x14ac:dyDescent="0.35">
      <c r="B2" s="118" t="s">
        <v>3</v>
      </c>
      <c r="C2" s="120"/>
      <c r="D2" s="31"/>
      <c r="E2" s="9"/>
      <c r="F2" s="4"/>
    </row>
    <row r="3" spans="2:6" x14ac:dyDescent="0.35">
      <c r="B3" s="13" t="s">
        <v>0</v>
      </c>
      <c r="C3" s="17">
        <v>6</v>
      </c>
      <c r="D3" s="7"/>
      <c r="E3" s="9"/>
      <c r="F3" s="4"/>
    </row>
    <row r="4" spans="2:6" ht="15" thickBot="1" x14ac:dyDescent="0.4">
      <c r="B4" s="13" t="s">
        <v>1</v>
      </c>
      <c r="C4" s="17">
        <v>8</v>
      </c>
      <c r="D4" s="7"/>
      <c r="E4" s="9"/>
      <c r="F4" s="4"/>
    </row>
    <row r="5" spans="2:6" x14ac:dyDescent="0.35">
      <c r="B5" s="13" t="s">
        <v>2</v>
      </c>
      <c r="C5" s="17">
        <v>9</v>
      </c>
      <c r="D5" s="33" t="s">
        <v>18</v>
      </c>
      <c r="E5" s="9"/>
      <c r="F5" s="4"/>
    </row>
    <row r="6" spans="2:6" ht="15" thickBot="1" x14ac:dyDescent="0.4">
      <c r="B6" s="18" t="s">
        <v>9</v>
      </c>
      <c r="C6" s="19">
        <f>SUM(C5,C4,C3,)/3</f>
        <v>7.666666666666667</v>
      </c>
      <c r="D6" s="32" t="str">
        <f>IF(C6&gt;=7,"Aprovado","Reprovado")</f>
        <v>Aprovado</v>
      </c>
    </row>
    <row r="7" spans="2:6" ht="15" thickBot="1" x14ac:dyDescent="0.4">
      <c r="B7" s="4"/>
      <c r="C7" s="5"/>
    </row>
    <row r="8" spans="2:6" x14ac:dyDescent="0.35">
      <c r="B8" s="118" t="s">
        <v>4</v>
      </c>
      <c r="C8" s="120"/>
    </row>
    <row r="9" spans="2:6" x14ac:dyDescent="0.35">
      <c r="B9" s="13" t="s">
        <v>5</v>
      </c>
      <c r="C9" s="14">
        <v>80</v>
      </c>
    </row>
    <row r="10" spans="2:6" x14ac:dyDescent="0.35">
      <c r="B10" s="13" t="s">
        <v>6</v>
      </c>
      <c r="C10" s="14">
        <v>120</v>
      </c>
    </row>
    <row r="11" spans="2:6" x14ac:dyDescent="0.35">
      <c r="B11" s="13" t="s">
        <v>7</v>
      </c>
      <c r="C11" s="14">
        <v>200</v>
      </c>
    </row>
    <row r="12" spans="2:6" ht="15" thickBot="1" x14ac:dyDescent="0.4">
      <c r="B12" s="15" t="s">
        <v>8</v>
      </c>
      <c r="C12" s="16">
        <f>SUM(C11,C10,C9)</f>
        <v>400</v>
      </c>
    </row>
    <row r="13" spans="2:6" ht="15" thickBot="1" x14ac:dyDescent="0.4"/>
    <row r="14" spans="2:6" x14ac:dyDescent="0.35">
      <c r="B14" s="118" t="s">
        <v>10</v>
      </c>
      <c r="C14" s="119"/>
      <c r="D14" s="119"/>
      <c r="E14" s="120"/>
    </row>
    <row r="15" spans="2:6" x14ac:dyDescent="0.35">
      <c r="B15" s="13" t="s">
        <v>17</v>
      </c>
      <c r="C15" s="12" t="s">
        <v>14</v>
      </c>
      <c r="D15" s="11" t="s">
        <v>15</v>
      </c>
      <c r="E15" s="14" t="s">
        <v>16</v>
      </c>
    </row>
    <row r="16" spans="2:6" x14ac:dyDescent="0.35">
      <c r="B16" s="13" t="s">
        <v>11</v>
      </c>
      <c r="C16" s="20">
        <v>20</v>
      </c>
      <c r="D16" s="22">
        <v>0.5</v>
      </c>
      <c r="E16" s="14">
        <f>PRODUCT(D16,C16)</f>
        <v>10</v>
      </c>
      <c r="F16" s="25"/>
    </row>
    <row r="17" spans="2:5" x14ac:dyDescent="0.35">
      <c r="B17" s="13" t="s">
        <v>12</v>
      </c>
      <c r="C17" s="20">
        <v>15</v>
      </c>
      <c r="D17" s="27">
        <v>1</v>
      </c>
      <c r="E17" s="26">
        <f t="shared" ref="E17" si="0">PRODUCT(D17,C17)</f>
        <v>15</v>
      </c>
    </row>
    <row r="18" spans="2:5" ht="15" thickBot="1" x14ac:dyDescent="0.4">
      <c r="B18" s="23" t="s">
        <v>13</v>
      </c>
      <c r="C18" s="21">
        <v>50</v>
      </c>
      <c r="D18" s="24">
        <v>0.3</v>
      </c>
      <c r="E18" s="16">
        <f>PRODUCT(D18,C18)</f>
        <v>15</v>
      </c>
    </row>
  </sheetData>
  <mergeCells count="3">
    <mergeCell ref="B14:E14"/>
    <mergeCell ref="B2:C2"/>
    <mergeCell ref="B8:C8"/>
  </mergeCells>
  <conditionalFormatting sqref="D6">
    <cfRule type="cellIs" dxfId="1" priority="1" operator="equal">
      <formula>"Reprovado"</formula>
    </cfRule>
    <cfRule type="cellIs" dxfId="0" priority="2" operator="equal">
      <formula>"Aprovado"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A17B7-A254-40C8-8D78-F869A423DB1A}">
  <dimension ref="B1:I20"/>
  <sheetViews>
    <sheetView tabSelected="1" topLeftCell="B1" workbookViewId="0">
      <selection activeCell="S7" sqref="S7"/>
    </sheetView>
  </sheetViews>
  <sheetFormatPr defaultRowHeight="14.5" x14ac:dyDescent="0.35"/>
  <cols>
    <col min="2" max="2" width="15.26953125" bestFit="1" customWidth="1"/>
    <col min="3" max="3" width="7.54296875" bestFit="1" customWidth="1"/>
    <col min="4" max="4" width="5.81640625" bestFit="1" customWidth="1"/>
    <col min="5" max="5" width="6.08984375" bestFit="1" customWidth="1"/>
    <col min="6" max="6" width="11.6328125" bestFit="1" customWidth="1"/>
    <col min="7" max="7" width="5.54296875" bestFit="1" customWidth="1"/>
    <col min="8" max="8" width="11.81640625" bestFit="1" customWidth="1"/>
    <col min="9" max="9" width="9.08984375" bestFit="1" customWidth="1"/>
  </cols>
  <sheetData>
    <row r="1" spans="2:9" ht="15" thickBot="1" x14ac:dyDescent="0.4"/>
    <row r="2" spans="2:9" ht="15" thickBot="1" x14ac:dyDescent="0.4">
      <c r="B2" s="111" t="s">
        <v>196</v>
      </c>
    </row>
    <row r="4" spans="2:9" x14ac:dyDescent="0.35">
      <c r="B4" s="35" t="s">
        <v>197</v>
      </c>
      <c r="C4" s="110">
        <v>0.125</v>
      </c>
    </row>
    <row r="5" spans="2:9" x14ac:dyDescent="0.35">
      <c r="B5" s="35" t="s">
        <v>73</v>
      </c>
      <c r="C5" s="88">
        <v>3.34</v>
      </c>
    </row>
    <row r="7" spans="2:9" x14ac:dyDescent="0.35">
      <c r="C7" s="139" t="s">
        <v>211</v>
      </c>
      <c r="D7" s="139"/>
      <c r="E7" s="139"/>
      <c r="F7" s="139"/>
      <c r="G7" s="139" t="s">
        <v>212</v>
      </c>
      <c r="H7" s="139"/>
      <c r="I7" s="139"/>
    </row>
    <row r="8" spans="2:9" x14ac:dyDescent="0.35">
      <c r="B8" s="34" t="s">
        <v>27</v>
      </c>
      <c r="C8" s="112" t="s">
        <v>198</v>
      </c>
      <c r="D8" s="112" t="s">
        <v>199</v>
      </c>
      <c r="E8" s="112" t="s">
        <v>200</v>
      </c>
      <c r="F8" s="112" t="s">
        <v>8</v>
      </c>
      <c r="G8" s="112" t="s">
        <v>199</v>
      </c>
      <c r="H8" s="112" t="s">
        <v>200</v>
      </c>
      <c r="I8" s="112" t="s">
        <v>8</v>
      </c>
    </row>
    <row r="9" spans="2:9" x14ac:dyDescent="0.35">
      <c r="B9" s="34" t="s">
        <v>201</v>
      </c>
      <c r="C9" s="8">
        <v>500</v>
      </c>
      <c r="D9" s="8">
        <v>0.5</v>
      </c>
      <c r="E9" s="8">
        <v>0.55000000000000004</v>
      </c>
      <c r="F9" s="36">
        <f>E9*C9</f>
        <v>275</v>
      </c>
      <c r="G9" s="113">
        <f>D9/$C$5</f>
        <v>0.14970059880239522</v>
      </c>
      <c r="H9" s="114">
        <f>G9*(1+$C$4)</f>
        <v>0.16841317365269462</v>
      </c>
      <c r="I9" s="36">
        <f>H9+G9</f>
        <v>0.31811377245508987</v>
      </c>
    </row>
    <row r="10" spans="2:9" x14ac:dyDescent="0.35">
      <c r="B10" s="34" t="s">
        <v>202</v>
      </c>
      <c r="C10" s="8">
        <v>200</v>
      </c>
      <c r="D10" s="8">
        <v>2.57</v>
      </c>
      <c r="E10" s="8">
        <v>2.7</v>
      </c>
      <c r="F10" s="36">
        <f t="shared" ref="F10:F19" si="0">E10*C10</f>
        <v>540</v>
      </c>
      <c r="G10" s="113">
        <f t="shared" ref="G10:G19" si="1">D10/$C$5</f>
        <v>0.76946107784431139</v>
      </c>
      <c r="H10" s="114">
        <f t="shared" ref="H10:H19" si="2">G10*(1+$C$4)</f>
        <v>0.86564371257485029</v>
      </c>
      <c r="I10" s="36">
        <f t="shared" ref="I10:I19" si="3">H10+G10</f>
        <v>1.6351047904191618</v>
      </c>
    </row>
    <row r="11" spans="2:9" x14ac:dyDescent="0.35">
      <c r="B11" s="34" t="s">
        <v>203</v>
      </c>
      <c r="C11" s="8">
        <v>300</v>
      </c>
      <c r="D11" s="114">
        <v>5</v>
      </c>
      <c r="E11" s="114">
        <v>5.5</v>
      </c>
      <c r="F11" s="36">
        <f t="shared" si="0"/>
        <v>1650</v>
      </c>
      <c r="G11" s="113">
        <f t="shared" si="1"/>
        <v>1.4970059880239521</v>
      </c>
      <c r="H11" s="114">
        <f t="shared" si="2"/>
        <v>1.6841317365269461</v>
      </c>
      <c r="I11" s="36">
        <f t="shared" si="3"/>
        <v>3.181137724550898</v>
      </c>
    </row>
    <row r="12" spans="2:9" x14ac:dyDescent="0.35">
      <c r="B12" s="34" t="s">
        <v>75</v>
      </c>
      <c r="C12" s="8">
        <v>1000</v>
      </c>
      <c r="D12" s="8">
        <v>0.15</v>
      </c>
      <c r="E12" s="8">
        <v>0.25</v>
      </c>
      <c r="F12" s="36">
        <f t="shared" si="0"/>
        <v>250</v>
      </c>
      <c r="G12" s="113">
        <f t="shared" si="1"/>
        <v>4.4910179640718563E-2</v>
      </c>
      <c r="H12" s="114">
        <f t="shared" si="2"/>
        <v>5.0523952095808386E-2</v>
      </c>
      <c r="I12" s="36">
        <f t="shared" si="3"/>
        <v>9.5434131736526956E-2</v>
      </c>
    </row>
    <row r="13" spans="2:9" x14ac:dyDescent="0.35">
      <c r="B13" s="34" t="s">
        <v>76</v>
      </c>
      <c r="C13" s="8">
        <v>1000</v>
      </c>
      <c r="D13" s="8">
        <v>0.15</v>
      </c>
      <c r="E13" s="8">
        <v>0.25</v>
      </c>
      <c r="F13" s="36">
        <f t="shared" si="0"/>
        <v>250</v>
      </c>
      <c r="G13" s="113">
        <f t="shared" si="1"/>
        <v>4.4910179640718563E-2</v>
      </c>
      <c r="H13" s="114">
        <f t="shared" si="2"/>
        <v>5.0523952095808386E-2</v>
      </c>
      <c r="I13" s="36">
        <f t="shared" si="3"/>
        <v>9.5434131736526956E-2</v>
      </c>
    </row>
    <row r="14" spans="2:9" x14ac:dyDescent="0.35">
      <c r="B14" s="34" t="s">
        <v>204</v>
      </c>
      <c r="C14" s="8">
        <v>200</v>
      </c>
      <c r="D14" s="114">
        <v>3</v>
      </c>
      <c r="E14" s="8">
        <v>3.5</v>
      </c>
      <c r="F14" s="36">
        <f t="shared" si="0"/>
        <v>700</v>
      </c>
      <c r="G14" s="113">
        <f t="shared" si="1"/>
        <v>0.89820359281437134</v>
      </c>
      <c r="H14" s="114">
        <f t="shared" si="2"/>
        <v>1.0104790419161678</v>
      </c>
      <c r="I14" s="36">
        <f t="shared" si="3"/>
        <v>1.908682634730539</v>
      </c>
    </row>
    <row r="15" spans="2:9" x14ac:dyDescent="0.35">
      <c r="B15" s="34" t="s">
        <v>205</v>
      </c>
      <c r="C15" s="8">
        <v>500</v>
      </c>
      <c r="D15" s="8">
        <v>0.25</v>
      </c>
      <c r="E15" s="8">
        <v>0.3</v>
      </c>
      <c r="F15" s="36">
        <f t="shared" si="0"/>
        <v>150</v>
      </c>
      <c r="G15" s="113">
        <f t="shared" si="1"/>
        <v>7.4850299401197612E-2</v>
      </c>
      <c r="H15" s="114">
        <f t="shared" si="2"/>
        <v>8.420658682634731E-2</v>
      </c>
      <c r="I15" s="36">
        <f t="shared" si="3"/>
        <v>0.15905688622754494</v>
      </c>
    </row>
    <row r="16" spans="2:9" x14ac:dyDescent="0.35">
      <c r="B16" s="34" t="s">
        <v>206</v>
      </c>
      <c r="C16" s="8">
        <v>500</v>
      </c>
      <c r="D16" s="8">
        <v>0.35</v>
      </c>
      <c r="E16" s="8">
        <v>0.45</v>
      </c>
      <c r="F16" s="36">
        <f t="shared" si="0"/>
        <v>225</v>
      </c>
      <c r="G16" s="113">
        <f t="shared" si="1"/>
        <v>0.10479041916167664</v>
      </c>
      <c r="H16" s="114">
        <f t="shared" si="2"/>
        <v>0.11788922155688622</v>
      </c>
      <c r="I16" s="36">
        <f t="shared" si="3"/>
        <v>0.22267964071856286</v>
      </c>
    </row>
    <row r="17" spans="2:9" x14ac:dyDescent="0.35">
      <c r="B17" s="34" t="s">
        <v>207</v>
      </c>
      <c r="C17" s="8">
        <v>50</v>
      </c>
      <c r="D17" s="114">
        <v>6</v>
      </c>
      <c r="E17" s="8">
        <v>6.5</v>
      </c>
      <c r="F17" s="36">
        <f t="shared" si="0"/>
        <v>325</v>
      </c>
      <c r="G17" s="113">
        <f t="shared" si="1"/>
        <v>1.7964071856287427</v>
      </c>
      <c r="H17" s="114">
        <f t="shared" si="2"/>
        <v>2.0209580838323356</v>
      </c>
      <c r="I17" s="36">
        <f t="shared" si="3"/>
        <v>3.817365269461078</v>
      </c>
    </row>
    <row r="18" spans="2:9" x14ac:dyDescent="0.35">
      <c r="B18" s="34" t="s">
        <v>208</v>
      </c>
      <c r="C18" s="8">
        <v>100</v>
      </c>
      <c r="D18" s="8">
        <v>3.14</v>
      </c>
      <c r="E18" s="114">
        <v>4</v>
      </c>
      <c r="F18" s="36">
        <f t="shared" si="0"/>
        <v>400</v>
      </c>
      <c r="G18" s="113">
        <f t="shared" si="1"/>
        <v>0.940119760479042</v>
      </c>
      <c r="H18" s="114">
        <f t="shared" si="2"/>
        <v>1.0576347305389222</v>
      </c>
      <c r="I18" s="36">
        <f t="shared" si="3"/>
        <v>1.9977544910179641</v>
      </c>
    </row>
    <row r="19" spans="2:9" x14ac:dyDescent="0.35">
      <c r="B19" s="34" t="s">
        <v>209</v>
      </c>
      <c r="C19" s="8">
        <v>100</v>
      </c>
      <c r="D19" s="8">
        <v>5.68</v>
      </c>
      <c r="E19" s="114">
        <v>6</v>
      </c>
      <c r="F19" s="36">
        <f t="shared" si="0"/>
        <v>600</v>
      </c>
      <c r="G19" s="113">
        <f t="shared" si="1"/>
        <v>1.7005988023952097</v>
      </c>
      <c r="H19" s="114">
        <f t="shared" si="2"/>
        <v>1.9131736526946108</v>
      </c>
      <c r="I19" s="36">
        <f t="shared" si="3"/>
        <v>3.6137724550898205</v>
      </c>
    </row>
    <row r="20" spans="2:9" x14ac:dyDescent="0.35">
      <c r="B20" s="34" t="s">
        <v>210</v>
      </c>
      <c r="C20" s="115">
        <f>SUM(C9:C19)</f>
        <v>4450</v>
      </c>
      <c r="D20" s="115">
        <f t="shared" ref="D20:I20" si="4">SUM(D9:D19)</f>
        <v>26.79</v>
      </c>
      <c r="E20" s="115">
        <f t="shared" si="4"/>
        <v>30</v>
      </c>
      <c r="F20" s="116">
        <f t="shared" si="4"/>
        <v>5365</v>
      </c>
      <c r="G20" s="117">
        <f t="shared" si="4"/>
        <v>8.0209580838323351</v>
      </c>
      <c r="H20" s="117">
        <f t="shared" si="4"/>
        <v>9.0235778443113794</v>
      </c>
      <c r="I20" s="116">
        <f t="shared" si="4"/>
        <v>17.044535928143713</v>
      </c>
    </row>
  </sheetData>
  <mergeCells count="2">
    <mergeCell ref="C7:F7"/>
    <mergeCell ref="G7:I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2125-E492-4319-A3BD-25308A06949F}">
  <dimension ref="A2:I29"/>
  <sheetViews>
    <sheetView workbookViewId="0">
      <selection activeCell="D28" sqref="D28"/>
    </sheetView>
  </sheetViews>
  <sheetFormatPr defaultRowHeight="14.5" x14ac:dyDescent="0.35"/>
  <cols>
    <col min="1" max="1" width="13.7265625" bestFit="1" customWidth="1"/>
    <col min="2" max="5" width="12.6328125" bestFit="1" customWidth="1"/>
    <col min="6" max="6" width="13.7265625" bestFit="1" customWidth="1"/>
    <col min="7" max="9" width="12.6328125" bestFit="1" customWidth="1"/>
  </cols>
  <sheetData>
    <row r="2" spans="1:9" x14ac:dyDescent="0.35">
      <c r="A2" s="127" t="s">
        <v>19</v>
      </c>
      <c r="B2" s="127"/>
      <c r="C2" s="127"/>
      <c r="D2" s="127"/>
    </row>
    <row r="3" spans="1:9" ht="15" thickBot="1" x14ac:dyDescent="0.4"/>
    <row r="4" spans="1:9" x14ac:dyDescent="0.35">
      <c r="A4" s="29" t="s">
        <v>20</v>
      </c>
      <c r="B4" s="38" t="s">
        <v>27</v>
      </c>
      <c r="C4" s="30" t="s">
        <v>22</v>
      </c>
      <c r="D4" s="30" t="s">
        <v>21</v>
      </c>
      <c r="E4" s="30" t="s">
        <v>23</v>
      </c>
      <c r="F4" s="30" t="s">
        <v>24</v>
      </c>
      <c r="G4" s="30" t="s">
        <v>25</v>
      </c>
      <c r="H4" s="30" t="s">
        <v>26</v>
      </c>
      <c r="I4" s="39" t="s">
        <v>9</v>
      </c>
    </row>
    <row r="5" spans="1:9" x14ac:dyDescent="0.35">
      <c r="A5" s="40">
        <v>1</v>
      </c>
      <c r="B5" s="2" t="s">
        <v>28</v>
      </c>
      <c r="C5" s="36">
        <v>4500</v>
      </c>
      <c r="D5" s="36">
        <v>5040</v>
      </c>
      <c r="E5" s="36">
        <v>5696</v>
      </c>
      <c r="F5" s="44">
        <f>SUM(C5:E5)</f>
        <v>15236</v>
      </c>
      <c r="G5" s="36">
        <f t="shared" ref="G5:G10" si="0">LARGE(C5:E5,1)</f>
        <v>5696</v>
      </c>
      <c r="H5" s="36">
        <f>SMALL(C5:E5,1)</f>
        <v>4500</v>
      </c>
      <c r="I5" s="45">
        <f>MEDIAN(C5:E5)</f>
        <v>5040</v>
      </c>
    </row>
    <row r="6" spans="1:9" x14ac:dyDescent="0.35">
      <c r="A6" s="13">
        <v>2</v>
      </c>
      <c r="B6" s="10" t="s">
        <v>29</v>
      </c>
      <c r="C6" s="22">
        <v>6250</v>
      </c>
      <c r="D6" s="22">
        <v>7000</v>
      </c>
      <c r="E6" s="22">
        <v>7910</v>
      </c>
      <c r="F6" s="44">
        <f t="shared" ref="F6:F10" si="1">SUM(C6:E6)</f>
        <v>21160</v>
      </c>
      <c r="G6" s="36">
        <f t="shared" si="0"/>
        <v>7910</v>
      </c>
      <c r="H6" s="36">
        <f t="shared" ref="H6:H10" si="2">SMALL(C6:E6,1)</f>
        <v>6250</v>
      </c>
      <c r="I6" s="45">
        <f t="shared" ref="I6:I10" si="3">MEDIAN(C6:E6)</f>
        <v>7000</v>
      </c>
    </row>
    <row r="7" spans="1:9" x14ac:dyDescent="0.35">
      <c r="A7" s="40">
        <v>3</v>
      </c>
      <c r="B7" s="2" t="s">
        <v>30</v>
      </c>
      <c r="C7" s="36">
        <v>3300</v>
      </c>
      <c r="D7" s="36">
        <v>3696</v>
      </c>
      <c r="E7" s="36">
        <v>4176</v>
      </c>
      <c r="F7" s="44">
        <f t="shared" si="1"/>
        <v>11172</v>
      </c>
      <c r="G7" s="36">
        <f t="shared" si="0"/>
        <v>4176</v>
      </c>
      <c r="H7" s="36">
        <f t="shared" si="2"/>
        <v>3300</v>
      </c>
      <c r="I7" s="45">
        <f t="shared" si="3"/>
        <v>3696</v>
      </c>
    </row>
    <row r="8" spans="1:9" x14ac:dyDescent="0.35">
      <c r="A8" s="13">
        <v>4</v>
      </c>
      <c r="B8" s="10" t="s">
        <v>12</v>
      </c>
      <c r="C8" s="22">
        <v>8000</v>
      </c>
      <c r="D8" s="22">
        <v>8690</v>
      </c>
      <c r="E8" s="22">
        <v>10125</v>
      </c>
      <c r="F8" s="44">
        <f t="shared" si="1"/>
        <v>26815</v>
      </c>
      <c r="G8" s="36">
        <f t="shared" si="0"/>
        <v>10125</v>
      </c>
      <c r="H8" s="36">
        <f t="shared" si="2"/>
        <v>8000</v>
      </c>
      <c r="I8" s="45">
        <f t="shared" si="3"/>
        <v>8690</v>
      </c>
    </row>
    <row r="9" spans="1:9" x14ac:dyDescent="0.35">
      <c r="A9" s="40">
        <v>5</v>
      </c>
      <c r="B9" s="2" t="s">
        <v>31</v>
      </c>
      <c r="C9" s="36">
        <v>4557</v>
      </c>
      <c r="D9" s="36">
        <v>5104</v>
      </c>
      <c r="E9" s="36">
        <v>5676</v>
      </c>
      <c r="F9" s="44">
        <f t="shared" si="1"/>
        <v>15337</v>
      </c>
      <c r="G9" s="36">
        <f t="shared" si="0"/>
        <v>5676</v>
      </c>
      <c r="H9" s="36">
        <f t="shared" si="2"/>
        <v>4557</v>
      </c>
      <c r="I9" s="45">
        <f t="shared" si="3"/>
        <v>5104</v>
      </c>
    </row>
    <row r="10" spans="1:9" ht="15" thickBot="1" x14ac:dyDescent="0.4">
      <c r="A10" s="23">
        <v>6</v>
      </c>
      <c r="B10" s="53" t="s">
        <v>32</v>
      </c>
      <c r="C10" s="24">
        <v>3260</v>
      </c>
      <c r="D10" s="24">
        <v>3640</v>
      </c>
      <c r="E10" s="24">
        <v>4113</v>
      </c>
      <c r="F10" s="54">
        <f t="shared" si="1"/>
        <v>11013</v>
      </c>
      <c r="G10" s="42">
        <f t="shared" si="0"/>
        <v>4113</v>
      </c>
      <c r="H10" s="42">
        <f t="shared" si="2"/>
        <v>3260</v>
      </c>
      <c r="I10" s="55">
        <f t="shared" si="3"/>
        <v>3640</v>
      </c>
    </row>
    <row r="11" spans="1:9" ht="15" thickBot="1" x14ac:dyDescent="0.4"/>
    <row r="12" spans="1:9" x14ac:dyDescent="0.35">
      <c r="A12" s="118" t="s">
        <v>8</v>
      </c>
      <c r="B12" s="119"/>
      <c r="C12" s="120"/>
      <c r="F12" s="31"/>
      <c r="G12" s="31"/>
      <c r="H12" s="31"/>
      <c r="I12" s="31"/>
    </row>
    <row r="13" spans="1:9" x14ac:dyDescent="0.35">
      <c r="A13" s="13" t="s">
        <v>22</v>
      </c>
      <c r="B13" s="11" t="s">
        <v>21</v>
      </c>
      <c r="C13" s="28" t="s">
        <v>23</v>
      </c>
      <c r="F13" s="6"/>
      <c r="G13" s="6"/>
      <c r="H13" s="6"/>
      <c r="I13" s="6"/>
    </row>
    <row r="14" spans="1:9" ht="15" thickBot="1" x14ac:dyDescent="0.4">
      <c r="A14" s="50">
        <f>SUM(C5:C10)</f>
        <v>29867</v>
      </c>
      <c r="B14" s="49">
        <f>SUM(D5:D10)</f>
        <v>33170</v>
      </c>
      <c r="C14" s="51">
        <f>SUM(E5:E10)</f>
        <v>37696</v>
      </c>
    </row>
    <row r="15" spans="1:9" ht="15" thickBot="1" x14ac:dyDescent="0.4"/>
    <row r="16" spans="1:9" x14ac:dyDescent="0.35">
      <c r="A16" s="29" t="s">
        <v>20</v>
      </c>
      <c r="B16" s="38" t="s">
        <v>27</v>
      </c>
      <c r="C16" s="30" t="s">
        <v>34</v>
      </c>
      <c r="D16" s="30" t="s">
        <v>35</v>
      </c>
      <c r="E16" s="30" t="s">
        <v>36</v>
      </c>
      <c r="F16" s="30" t="s">
        <v>33</v>
      </c>
      <c r="G16" s="30" t="s">
        <v>25</v>
      </c>
      <c r="H16" s="30" t="s">
        <v>26</v>
      </c>
      <c r="I16" s="39" t="s">
        <v>9</v>
      </c>
    </row>
    <row r="17" spans="1:9" x14ac:dyDescent="0.35">
      <c r="A17" s="40">
        <v>1</v>
      </c>
      <c r="B17" s="2" t="s">
        <v>28</v>
      </c>
      <c r="C17" s="36">
        <v>6265</v>
      </c>
      <c r="D17" s="36">
        <v>6954</v>
      </c>
      <c r="E17" s="36">
        <v>7858</v>
      </c>
      <c r="F17" s="44">
        <f>SUM(C17:E17)</f>
        <v>21077</v>
      </c>
      <c r="G17" s="36">
        <f>LARGE(C17:E17,1)</f>
        <v>7858</v>
      </c>
      <c r="H17" s="36">
        <f>SMALL(C17:E17,1)</f>
        <v>6265</v>
      </c>
      <c r="I17" s="45">
        <f>MEDIAN(C17:E17)</f>
        <v>6954</v>
      </c>
    </row>
    <row r="18" spans="1:9" x14ac:dyDescent="0.35">
      <c r="A18" s="13">
        <v>2</v>
      </c>
      <c r="B18" s="10" t="s">
        <v>29</v>
      </c>
      <c r="C18" s="22">
        <v>8701</v>
      </c>
      <c r="D18" s="22">
        <v>9658</v>
      </c>
      <c r="E18" s="22">
        <v>10197</v>
      </c>
      <c r="F18" s="22">
        <f t="shared" ref="F18:F22" si="4">SUM(C18:E18)</f>
        <v>28556</v>
      </c>
      <c r="G18" s="22">
        <f t="shared" ref="G18:G22" si="5">LARGE(C18:E18,1)</f>
        <v>10197</v>
      </c>
      <c r="H18" s="22">
        <f t="shared" ref="H18:H22" si="6">SMALL(C18:E18,1)</f>
        <v>8701</v>
      </c>
      <c r="I18" s="56">
        <f t="shared" ref="I18:I22" si="7">MEDIAN(C18:E18)</f>
        <v>9658</v>
      </c>
    </row>
    <row r="19" spans="1:9" x14ac:dyDescent="0.35">
      <c r="A19" s="40">
        <v>3</v>
      </c>
      <c r="B19" s="2" t="s">
        <v>30</v>
      </c>
      <c r="C19" s="36">
        <v>4569</v>
      </c>
      <c r="D19" s="36">
        <v>5099</v>
      </c>
      <c r="E19" s="36">
        <v>5769</v>
      </c>
      <c r="F19" s="44">
        <f t="shared" si="4"/>
        <v>15437</v>
      </c>
      <c r="G19" s="36">
        <f t="shared" si="5"/>
        <v>5769</v>
      </c>
      <c r="H19" s="36">
        <f t="shared" si="6"/>
        <v>4569</v>
      </c>
      <c r="I19" s="45">
        <f t="shared" si="7"/>
        <v>5099</v>
      </c>
    </row>
    <row r="20" spans="1:9" x14ac:dyDescent="0.35">
      <c r="A20" s="13">
        <v>4</v>
      </c>
      <c r="B20" s="10" t="s">
        <v>12</v>
      </c>
      <c r="C20" s="22">
        <v>12341</v>
      </c>
      <c r="D20" s="22">
        <v>12365</v>
      </c>
      <c r="E20" s="22">
        <v>13969</v>
      </c>
      <c r="F20" s="22">
        <f t="shared" si="4"/>
        <v>38675</v>
      </c>
      <c r="G20" s="22">
        <f t="shared" si="5"/>
        <v>13969</v>
      </c>
      <c r="H20" s="22">
        <f t="shared" si="6"/>
        <v>12341</v>
      </c>
      <c r="I20" s="56">
        <f t="shared" si="7"/>
        <v>12365</v>
      </c>
    </row>
    <row r="21" spans="1:9" x14ac:dyDescent="0.35">
      <c r="A21" s="40">
        <v>5</v>
      </c>
      <c r="B21" s="2" t="s">
        <v>31</v>
      </c>
      <c r="C21" s="36">
        <v>6344</v>
      </c>
      <c r="D21" s="36">
        <v>7042</v>
      </c>
      <c r="E21" s="36">
        <v>7957</v>
      </c>
      <c r="F21" s="44">
        <f t="shared" si="4"/>
        <v>21343</v>
      </c>
      <c r="G21" s="36">
        <f t="shared" si="5"/>
        <v>7957</v>
      </c>
      <c r="H21" s="36">
        <f t="shared" si="6"/>
        <v>6344</v>
      </c>
      <c r="I21" s="45">
        <f t="shared" si="7"/>
        <v>7042</v>
      </c>
    </row>
    <row r="22" spans="1:9" ht="15" thickBot="1" x14ac:dyDescent="0.4">
      <c r="A22" s="23">
        <v>6</v>
      </c>
      <c r="B22" s="53" t="s">
        <v>32</v>
      </c>
      <c r="C22" s="24">
        <v>4525</v>
      </c>
      <c r="D22" s="24">
        <v>5022</v>
      </c>
      <c r="E22" s="24">
        <v>5671</v>
      </c>
      <c r="F22" s="24">
        <f t="shared" si="4"/>
        <v>15218</v>
      </c>
      <c r="G22" s="24">
        <f t="shared" si="5"/>
        <v>5671</v>
      </c>
      <c r="H22" s="24">
        <f t="shared" si="6"/>
        <v>4525</v>
      </c>
      <c r="I22" s="57">
        <f t="shared" si="7"/>
        <v>5022</v>
      </c>
    </row>
    <row r="23" spans="1:9" ht="15" thickBot="1" x14ac:dyDescent="0.4"/>
    <row r="24" spans="1:9" x14ac:dyDescent="0.35">
      <c r="A24" s="121" t="s">
        <v>8</v>
      </c>
      <c r="B24" s="122"/>
      <c r="C24" s="123"/>
    </row>
    <row r="25" spans="1:9" x14ac:dyDescent="0.35">
      <c r="A25" s="13" t="s">
        <v>34</v>
      </c>
      <c r="B25" s="11" t="s">
        <v>35</v>
      </c>
      <c r="C25" s="28" t="s">
        <v>36</v>
      </c>
    </row>
    <row r="26" spans="1:9" ht="15" thickBot="1" x14ac:dyDescent="0.4">
      <c r="A26" s="50">
        <f>SUM(C17:C22)</f>
        <v>42745</v>
      </c>
      <c r="B26" s="49">
        <f>SUM(D17:D22)</f>
        <v>46140</v>
      </c>
      <c r="C26" s="51">
        <f>SUM(E17:E22)</f>
        <v>51421</v>
      </c>
    </row>
    <row r="27" spans="1:9" ht="15" thickBot="1" x14ac:dyDescent="0.4"/>
    <row r="28" spans="1:9" x14ac:dyDescent="0.35">
      <c r="A28" s="118" t="s">
        <v>37</v>
      </c>
      <c r="B28" s="124"/>
    </row>
    <row r="29" spans="1:9" x14ac:dyDescent="0.35">
      <c r="A29" s="125">
        <f>SUM(F17:F22,F5:F10)</f>
        <v>241039</v>
      </c>
      <c r="B29" s="126"/>
    </row>
  </sheetData>
  <mergeCells count="5">
    <mergeCell ref="A24:C24"/>
    <mergeCell ref="A28:B28"/>
    <mergeCell ref="A29:B29"/>
    <mergeCell ref="A2:D2"/>
    <mergeCell ref="A12:C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D5AB-62D5-45B1-A426-480B8FD123FC}">
  <dimension ref="A3:G19"/>
  <sheetViews>
    <sheetView topLeftCell="A4" workbookViewId="0">
      <selection activeCell="B20" sqref="B20"/>
    </sheetView>
  </sheetViews>
  <sheetFormatPr defaultRowHeight="14.5" x14ac:dyDescent="0.35"/>
  <cols>
    <col min="1" max="1" width="12" bestFit="1" customWidth="1"/>
    <col min="2" max="7" width="10.81640625" bestFit="1" customWidth="1"/>
  </cols>
  <sheetData>
    <row r="3" spans="1:7" x14ac:dyDescent="0.35">
      <c r="A3" s="128" t="s">
        <v>38</v>
      </c>
      <c r="B3" s="128"/>
      <c r="C3" s="128"/>
      <c r="D3" s="128"/>
    </row>
    <row r="4" spans="1:7" ht="15" thickBot="1" x14ac:dyDescent="0.4"/>
    <row r="5" spans="1:7" x14ac:dyDescent="0.35">
      <c r="A5" s="59"/>
      <c r="B5" s="38" t="s">
        <v>39</v>
      </c>
      <c r="C5" s="38" t="s">
        <v>40</v>
      </c>
      <c r="D5" s="38" t="s">
        <v>41</v>
      </c>
      <c r="E5" s="38" t="s">
        <v>42</v>
      </c>
      <c r="F5" s="38" t="s">
        <v>43</v>
      </c>
      <c r="G5" s="60" t="s">
        <v>44</v>
      </c>
    </row>
    <row r="6" spans="1:7" ht="15" thickBot="1" x14ac:dyDescent="0.4">
      <c r="A6" s="48" t="s">
        <v>45</v>
      </c>
      <c r="B6" s="43">
        <v>500</v>
      </c>
      <c r="C6" s="43">
        <v>750</v>
      </c>
      <c r="D6" s="43">
        <v>800</v>
      </c>
      <c r="E6" s="43">
        <v>700</v>
      </c>
      <c r="F6" s="43">
        <v>654</v>
      </c>
      <c r="G6" s="58">
        <v>700</v>
      </c>
    </row>
    <row r="7" spans="1:7" ht="15" thickBot="1" x14ac:dyDescent="0.4"/>
    <row r="8" spans="1:7" x14ac:dyDescent="0.35">
      <c r="A8" s="121" t="s">
        <v>46</v>
      </c>
      <c r="B8" s="122"/>
      <c r="C8" s="122"/>
      <c r="D8" s="122"/>
      <c r="E8" s="122"/>
      <c r="F8" s="122"/>
      <c r="G8" s="123"/>
    </row>
    <row r="9" spans="1:7" ht="15.5" x14ac:dyDescent="0.35">
      <c r="A9" s="61" t="s">
        <v>47</v>
      </c>
      <c r="B9" s="37">
        <v>10</v>
      </c>
      <c r="C9" s="37">
        <v>15</v>
      </c>
      <c r="D9" s="37">
        <v>15</v>
      </c>
      <c r="E9" s="37">
        <v>12</v>
      </c>
      <c r="F9" s="37">
        <v>12</v>
      </c>
      <c r="G9" s="62">
        <v>11</v>
      </c>
    </row>
    <row r="10" spans="1:7" ht="15.5" x14ac:dyDescent="0.35">
      <c r="A10" s="63" t="s">
        <v>6</v>
      </c>
      <c r="B10" s="64">
        <v>50</v>
      </c>
      <c r="C10" s="64">
        <v>60</v>
      </c>
      <c r="D10" s="64">
        <v>54</v>
      </c>
      <c r="E10" s="64">
        <v>55</v>
      </c>
      <c r="F10" s="64">
        <v>54</v>
      </c>
      <c r="G10" s="65">
        <v>56</v>
      </c>
    </row>
    <row r="11" spans="1:7" ht="15.5" x14ac:dyDescent="0.35">
      <c r="A11" s="61" t="s">
        <v>48</v>
      </c>
      <c r="B11" s="37">
        <v>300</v>
      </c>
      <c r="C11" s="37">
        <v>250</v>
      </c>
      <c r="D11" s="37">
        <v>300</v>
      </c>
      <c r="E11" s="37">
        <v>300</v>
      </c>
      <c r="F11" s="37">
        <v>200</v>
      </c>
      <c r="G11" s="62">
        <v>200</v>
      </c>
    </row>
    <row r="12" spans="1:7" ht="15.5" x14ac:dyDescent="0.35">
      <c r="A12" s="63" t="s">
        <v>49</v>
      </c>
      <c r="B12" s="64">
        <v>40</v>
      </c>
      <c r="C12" s="64">
        <v>40</v>
      </c>
      <c r="D12" s="64">
        <v>40</v>
      </c>
      <c r="E12" s="64">
        <v>40</v>
      </c>
      <c r="F12" s="64">
        <v>40</v>
      </c>
      <c r="G12" s="65">
        <v>40</v>
      </c>
    </row>
    <row r="13" spans="1:7" ht="15.5" x14ac:dyDescent="0.35">
      <c r="A13" s="61" t="s">
        <v>50</v>
      </c>
      <c r="B13" s="37">
        <v>10</v>
      </c>
      <c r="C13" s="37">
        <v>15</v>
      </c>
      <c r="D13" s="37">
        <v>13</v>
      </c>
      <c r="E13" s="37">
        <v>15</v>
      </c>
      <c r="F13" s="37">
        <v>20</v>
      </c>
      <c r="G13" s="62">
        <v>31</v>
      </c>
    </row>
    <row r="14" spans="1:7" ht="15.5" x14ac:dyDescent="0.35">
      <c r="A14" s="63" t="s">
        <v>51</v>
      </c>
      <c r="B14" s="64">
        <v>120</v>
      </c>
      <c r="C14" s="64">
        <v>150</v>
      </c>
      <c r="D14" s="64">
        <v>130</v>
      </c>
      <c r="E14" s="64">
        <v>200</v>
      </c>
      <c r="F14" s="64">
        <v>150</v>
      </c>
      <c r="G14" s="65">
        <v>190</v>
      </c>
    </row>
    <row r="15" spans="1:7" ht="15.5" x14ac:dyDescent="0.35">
      <c r="A15" s="61" t="s">
        <v>52</v>
      </c>
      <c r="B15" s="37">
        <v>50</v>
      </c>
      <c r="C15" s="37">
        <v>60</v>
      </c>
      <c r="D15" s="37">
        <v>65</v>
      </c>
      <c r="E15" s="37">
        <v>70</v>
      </c>
      <c r="F15" s="37">
        <v>65</v>
      </c>
      <c r="G15" s="62">
        <v>85</v>
      </c>
    </row>
    <row r="16" spans="1:7" ht="16" thickBot="1" x14ac:dyDescent="0.4">
      <c r="A16" s="66" t="s">
        <v>53</v>
      </c>
      <c r="B16" s="67">
        <v>145</v>
      </c>
      <c r="C16" s="67">
        <v>145</v>
      </c>
      <c r="D16" s="67">
        <v>145</v>
      </c>
      <c r="E16" s="67">
        <v>145</v>
      </c>
      <c r="F16" s="67">
        <v>100</v>
      </c>
      <c r="G16" s="68">
        <v>145</v>
      </c>
    </row>
    <row r="17" spans="1:7" ht="15" thickBot="1" x14ac:dyDescent="0.4"/>
    <row r="18" spans="1:7" ht="15.5" x14ac:dyDescent="0.35">
      <c r="A18" s="69" t="s">
        <v>54</v>
      </c>
      <c r="B18" s="71">
        <f t="shared" ref="B18:G18" si="0">SUM(B9:B16)</f>
        <v>725</v>
      </c>
      <c r="C18" s="71">
        <f t="shared" si="0"/>
        <v>735</v>
      </c>
      <c r="D18" s="71">
        <f t="shared" si="0"/>
        <v>762</v>
      </c>
      <c r="E18" s="71">
        <f t="shared" si="0"/>
        <v>837</v>
      </c>
      <c r="F18" s="71">
        <f t="shared" si="0"/>
        <v>641</v>
      </c>
      <c r="G18" s="72">
        <f t="shared" si="0"/>
        <v>758</v>
      </c>
    </row>
    <row r="19" spans="1:7" ht="16" thickBot="1" x14ac:dyDescent="0.4">
      <c r="A19" s="70" t="s">
        <v>55</v>
      </c>
      <c r="B19" s="73">
        <f t="shared" ref="B19:G19" si="1">B6-B18</f>
        <v>-225</v>
      </c>
      <c r="C19" s="73">
        <f t="shared" si="1"/>
        <v>15</v>
      </c>
      <c r="D19" s="73">
        <f t="shared" si="1"/>
        <v>38</v>
      </c>
      <c r="E19" s="73">
        <f t="shared" si="1"/>
        <v>-137</v>
      </c>
      <c r="F19" s="73">
        <f t="shared" si="1"/>
        <v>13</v>
      </c>
      <c r="G19" s="74">
        <f t="shared" si="1"/>
        <v>-58</v>
      </c>
    </row>
  </sheetData>
  <mergeCells count="2">
    <mergeCell ref="A3:D3"/>
    <mergeCell ref="A8:G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A2DD-3D2A-48FF-AE41-7E0B69650EB8}">
  <dimension ref="A1:H13"/>
  <sheetViews>
    <sheetView workbookViewId="0">
      <selection activeCell="E3" sqref="E3"/>
    </sheetView>
  </sheetViews>
  <sheetFormatPr defaultRowHeight="14.5" x14ac:dyDescent="0.35"/>
  <cols>
    <col min="1" max="1" width="2.54296875" bestFit="1" customWidth="1"/>
    <col min="2" max="2" width="9" bestFit="1" customWidth="1"/>
    <col min="3" max="3" width="11.54296875" bestFit="1" customWidth="1"/>
    <col min="4" max="4" width="6.7265625" bestFit="1" customWidth="1"/>
    <col min="5" max="5" width="10.7265625" bestFit="1" customWidth="1"/>
    <col min="6" max="6" width="9.08984375" bestFit="1" customWidth="1"/>
    <col min="7" max="7" width="13.36328125" bestFit="1" customWidth="1"/>
    <col min="8" max="8" width="13.08984375" bestFit="1" customWidth="1"/>
  </cols>
  <sheetData>
    <row r="1" spans="1:8" ht="21" customHeight="1" x14ac:dyDescent="0.35"/>
    <row r="2" spans="1:8" ht="18" customHeight="1" x14ac:dyDescent="0.35">
      <c r="A2" s="129" t="s">
        <v>72</v>
      </c>
      <c r="B2" s="129"/>
      <c r="C2" s="129"/>
      <c r="D2" s="129"/>
    </row>
    <row r="3" spans="1:8" ht="61" customHeight="1" x14ac:dyDescent="0.35">
      <c r="A3" s="129"/>
      <c r="B3" s="129"/>
      <c r="C3" s="129"/>
      <c r="D3" s="129"/>
    </row>
    <row r="4" spans="1:8" ht="15" thickBot="1" x14ac:dyDescent="0.4"/>
    <row r="5" spans="1:8" x14ac:dyDescent="0.35">
      <c r="A5" s="29" t="s">
        <v>56</v>
      </c>
      <c r="B5" s="30" t="s">
        <v>57</v>
      </c>
      <c r="C5" s="30" t="s">
        <v>66</v>
      </c>
      <c r="D5" s="30" t="s">
        <v>67</v>
      </c>
      <c r="E5" s="30" t="s">
        <v>68</v>
      </c>
      <c r="F5" s="30" t="s">
        <v>69</v>
      </c>
      <c r="G5" s="30" t="s">
        <v>70</v>
      </c>
      <c r="H5" s="39" t="s">
        <v>71</v>
      </c>
    </row>
    <row r="6" spans="1:8" x14ac:dyDescent="0.35">
      <c r="A6" s="40">
        <v>1</v>
      </c>
      <c r="B6" s="8" t="s">
        <v>58</v>
      </c>
      <c r="C6" s="36">
        <v>853</v>
      </c>
      <c r="D6" s="76">
        <v>0.1</v>
      </c>
      <c r="E6" s="76">
        <v>0.09</v>
      </c>
      <c r="F6" s="44">
        <f>C6*D6</f>
        <v>85.300000000000011</v>
      </c>
      <c r="G6" s="44">
        <f>C6*E6</f>
        <v>76.77</v>
      </c>
      <c r="H6" s="45">
        <f>C6+G6-F6</f>
        <v>844.47</v>
      </c>
    </row>
    <row r="7" spans="1:8" x14ac:dyDescent="0.35">
      <c r="A7" s="13">
        <f>A6+1</f>
        <v>2</v>
      </c>
      <c r="B7" s="11" t="s">
        <v>59</v>
      </c>
      <c r="C7" s="22">
        <v>951</v>
      </c>
      <c r="D7" s="77">
        <v>9.9900000000000003E-2</v>
      </c>
      <c r="E7" s="77">
        <v>0.08</v>
      </c>
      <c r="F7" s="80">
        <f>C7*D7</f>
        <v>95.004900000000006</v>
      </c>
      <c r="G7" s="80">
        <f t="shared" ref="G7:G13" si="0">C7*E7</f>
        <v>76.08</v>
      </c>
      <c r="H7" s="46">
        <f t="shared" ref="H7:H13" si="1">C7+G7-F7</f>
        <v>932.07509999999991</v>
      </c>
    </row>
    <row r="8" spans="1:8" x14ac:dyDescent="0.35">
      <c r="A8" s="40">
        <f t="shared" ref="A8:A13" si="2">A7+1</f>
        <v>3</v>
      </c>
      <c r="B8" s="8" t="s">
        <v>60</v>
      </c>
      <c r="C8" s="36">
        <v>456</v>
      </c>
      <c r="D8" s="76">
        <v>8.6400000000000005E-2</v>
      </c>
      <c r="E8" s="76">
        <v>0.06</v>
      </c>
      <c r="F8" s="44">
        <f t="shared" ref="F8:F13" si="3">C8*D8</f>
        <v>39.398400000000002</v>
      </c>
      <c r="G8" s="44">
        <f t="shared" si="0"/>
        <v>27.36</v>
      </c>
      <c r="H8" s="45">
        <f t="shared" si="1"/>
        <v>443.96160000000003</v>
      </c>
    </row>
    <row r="9" spans="1:8" x14ac:dyDescent="0.35">
      <c r="A9" s="13">
        <f t="shared" si="2"/>
        <v>4</v>
      </c>
      <c r="B9" s="11" t="s">
        <v>61</v>
      </c>
      <c r="C9" s="22">
        <v>500</v>
      </c>
      <c r="D9" s="77">
        <v>8.5000000000000006E-2</v>
      </c>
      <c r="E9" s="77">
        <v>0.06</v>
      </c>
      <c r="F9" s="80">
        <f t="shared" si="3"/>
        <v>42.5</v>
      </c>
      <c r="G9" s="80">
        <f t="shared" si="0"/>
        <v>30</v>
      </c>
      <c r="H9" s="46">
        <f t="shared" si="1"/>
        <v>487.5</v>
      </c>
    </row>
    <row r="10" spans="1:8" x14ac:dyDescent="0.35">
      <c r="A10" s="40">
        <f t="shared" si="2"/>
        <v>5</v>
      </c>
      <c r="B10" s="8" t="s">
        <v>62</v>
      </c>
      <c r="C10" s="36">
        <v>850</v>
      </c>
      <c r="D10" s="76">
        <v>8.9899999999999994E-2</v>
      </c>
      <c r="E10" s="76">
        <v>7.0000000000000007E-2</v>
      </c>
      <c r="F10" s="44">
        <f t="shared" si="3"/>
        <v>76.414999999999992</v>
      </c>
      <c r="G10" s="44">
        <f t="shared" si="0"/>
        <v>59.500000000000007</v>
      </c>
      <c r="H10" s="45">
        <f t="shared" si="1"/>
        <v>833.08500000000004</v>
      </c>
    </row>
    <row r="11" spans="1:8" x14ac:dyDescent="0.35">
      <c r="A11" s="13">
        <f t="shared" si="2"/>
        <v>6</v>
      </c>
      <c r="B11" s="11" t="s">
        <v>63</v>
      </c>
      <c r="C11" s="22">
        <v>459</v>
      </c>
      <c r="D11" s="77">
        <v>6.25E-2</v>
      </c>
      <c r="E11" s="77">
        <v>0.05</v>
      </c>
      <c r="F11" s="80">
        <f t="shared" si="3"/>
        <v>28.6875</v>
      </c>
      <c r="G11" s="80">
        <f t="shared" si="0"/>
        <v>22.950000000000003</v>
      </c>
      <c r="H11" s="46">
        <f t="shared" si="1"/>
        <v>453.26249999999999</v>
      </c>
    </row>
    <row r="12" spans="1:8" x14ac:dyDescent="0.35">
      <c r="A12" s="40">
        <f t="shared" si="2"/>
        <v>7</v>
      </c>
      <c r="B12" s="8" t="s">
        <v>64</v>
      </c>
      <c r="C12" s="36">
        <v>478</v>
      </c>
      <c r="D12" s="76">
        <v>7.1199999999999999E-2</v>
      </c>
      <c r="E12" s="76">
        <v>0.05</v>
      </c>
      <c r="F12" s="44">
        <f t="shared" si="3"/>
        <v>34.0336</v>
      </c>
      <c r="G12" s="44">
        <f t="shared" si="0"/>
        <v>23.900000000000002</v>
      </c>
      <c r="H12" s="45">
        <f t="shared" si="1"/>
        <v>467.8664</v>
      </c>
    </row>
    <row r="13" spans="1:8" ht="15" thickBot="1" x14ac:dyDescent="0.4">
      <c r="A13" s="23">
        <f t="shared" si="2"/>
        <v>8</v>
      </c>
      <c r="B13" s="78" t="s">
        <v>65</v>
      </c>
      <c r="C13" s="24">
        <v>658</v>
      </c>
      <c r="D13" s="79">
        <v>0.04</v>
      </c>
      <c r="E13" s="79">
        <v>0.04</v>
      </c>
      <c r="F13" s="81">
        <f t="shared" si="3"/>
        <v>26.32</v>
      </c>
      <c r="G13" s="81">
        <f t="shared" si="0"/>
        <v>26.32</v>
      </c>
      <c r="H13" s="82">
        <f t="shared" si="1"/>
        <v>658</v>
      </c>
    </row>
  </sheetData>
  <mergeCells count="1">
    <mergeCell ref="A2:D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E7EC8-0684-4928-BF13-A51931A50A86}">
  <dimension ref="A1:E13"/>
  <sheetViews>
    <sheetView workbookViewId="0">
      <selection activeCell="G6" sqref="G6"/>
    </sheetView>
  </sheetViews>
  <sheetFormatPr defaultRowHeight="14.5" x14ac:dyDescent="0.35"/>
  <cols>
    <col min="1" max="1" width="20" bestFit="1" customWidth="1"/>
    <col min="2" max="2" width="4.90625" bestFit="1" customWidth="1"/>
    <col min="3" max="3" width="9.90625" bestFit="1" customWidth="1"/>
    <col min="4" max="4" width="11.6328125" bestFit="1" customWidth="1"/>
    <col min="5" max="5" width="11.6328125" style="83" bestFit="1" customWidth="1"/>
  </cols>
  <sheetData>
    <row r="1" spans="1:5" ht="15" thickBot="1" x14ac:dyDescent="0.4"/>
    <row r="2" spans="1:5" ht="15" thickBot="1" x14ac:dyDescent="0.4">
      <c r="A2" s="89" t="s">
        <v>73</v>
      </c>
      <c r="D2" s="1"/>
    </row>
    <row r="3" spans="1:5" ht="15" thickBot="1" x14ac:dyDescent="0.4">
      <c r="A3" s="90">
        <v>2.94</v>
      </c>
      <c r="D3" s="1"/>
    </row>
    <row r="4" spans="1:5" ht="15" thickBot="1" x14ac:dyDescent="0.4"/>
    <row r="5" spans="1:5" ht="15" thickBot="1" x14ac:dyDescent="0.4">
      <c r="A5" s="130" t="s">
        <v>74</v>
      </c>
      <c r="B5" s="131"/>
      <c r="C5" s="131"/>
      <c r="D5" s="131"/>
      <c r="E5" s="132"/>
    </row>
    <row r="6" spans="1:5" x14ac:dyDescent="0.35">
      <c r="A6" s="59" t="s">
        <v>82</v>
      </c>
      <c r="B6" s="38" t="s">
        <v>83</v>
      </c>
      <c r="C6" s="38" t="s">
        <v>84</v>
      </c>
      <c r="D6" s="38" t="s">
        <v>85</v>
      </c>
      <c r="E6" s="84" t="s">
        <v>86</v>
      </c>
    </row>
    <row r="7" spans="1:5" x14ac:dyDescent="0.35">
      <c r="A7" s="85" t="s">
        <v>75</v>
      </c>
      <c r="B7" s="2">
        <v>500</v>
      </c>
      <c r="C7" s="37">
        <v>0.15</v>
      </c>
      <c r="D7" s="47">
        <f>B7*C7</f>
        <v>75</v>
      </c>
      <c r="E7" s="86">
        <f t="shared" ref="E7:E13" si="0">D7/$A$3</f>
        <v>25.510204081632654</v>
      </c>
    </row>
    <row r="8" spans="1:5" x14ac:dyDescent="0.35">
      <c r="A8" s="91" t="s">
        <v>76</v>
      </c>
      <c r="B8" s="10">
        <v>750</v>
      </c>
      <c r="C8" s="64">
        <v>0.15</v>
      </c>
      <c r="D8" s="92">
        <f t="shared" ref="D8:D13" si="1">B8*C8</f>
        <v>112.5</v>
      </c>
      <c r="E8" s="93">
        <f t="shared" si="0"/>
        <v>38.265306122448983</v>
      </c>
    </row>
    <row r="9" spans="1:5" x14ac:dyDescent="0.35">
      <c r="A9" s="85" t="s">
        <v>77</v>
      </c>
      <c r="B9" s="2">
        <v>250</v>
      </c>
      <c r="C9" s="37">
        <v>10</v>
      </c>
      <c r="D9" s="47">
        <f t="shared" si="1"/>
        <v>2500</v>
      </c>
      <c r="E9" s="86">
        <f t="shared" si="0"/>
        <v>850.34013605442181</v>
      </c>
    </row>
    <row r="10" spans="1:5" x14ac:dyDescent="0.35">
      <c r="A10" s="91" t="s">
        <v>78</v>
      </c>
      <c r="B10" s="10">
        <v>310</v>
      </c>
      <c r="C10" s="64">
        <v>0.5</v>
      </c>
      <c r="D10" s="92">
        <f t="shared" si="1"/>
        <v>155</v>
      </c>
      <c r="E10" s="93">
        <f t="shared" si="0"/>
        <v>52.721088435374149</v>
      </c>
    </row>
    <row r="11" spans="1:5" x14ac:dyDescent="0.35">
      <c r="A11" s="85" t="s">
        <v>79</v>
      </c>
      <c r="B11" s="2">
        <v>500</v>
      </c>
      <c r="C11" s="37">
        <v>0.1</v>
      </c>
      <c r="D11" s="47">
        <f t="shared" si="1"/>
        <v>50</v>
      </c>
      <c r="E11" s="86">
        <f t="shared" si="0"/>
        <v>17.006802721088437</v>
      </c>
    </row>
    <row r="12" spans="1:5" x14ac:dyDescent="0.35">
      <c r="A12" s="91" t="s">
        <v>80</v>
      </c>
      <c r="B12" s="10">
        <v>1500</v>
      </c>
      <c r="C12" s="64">
        <v>2.5</v>
      </c>
      <c r="D12" s="92">
        <f t="shared" si="1"/>
        <v>3750</v>
      </c>
      <c r="E12" s="93">
        <f t="shared" si="0"/>
        <v>1275.5102040816328</v>
      </c>
    </row>
    <row r="13" spans="1:5" ht="15" thickBot="1" x14ac:dyDescent="0.4">
      <c r="A13" s="48" t="s">
        <v>81</v>
      </c>
      <c r="B13" s="41">
        <v>190</v>
      </c>
      <c r="C13" s="43">
        <v>6</v>
      </c>
      <c r="D13" s="49">
        <f t="shared" si="1"/>
        <v>1140</v>
      </c>
      <c r="E13" s="87">
        <f t="shared" si="0"/>
        <v>387.75510204081633</v>
      </c>
    </row>
  </sheetData>
  <mergeCells count="1">
    <mergeCell ref="A5:E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3364-B845-439D-A3FD-A11D16BBF1A5}">
  <dimension ref="A2:G11"/>
  <sheetViews>
    <sheetView workbookViewId="0">
      <selection activeCell="C17" sqref="C17"/>
    </sheetView>
  </sheetViews>
  <sheetFormatPr defaultRowHeight="14.5" x14ac:dyDescent="0.35"/>
  <cols>
    <col min="1" max="1" width="17.453125" bestFit="1" customWidth="1"/>
    <col min="2" max="2" width="11.6328125" bestFit="1" customWidth="1"/>
    <col min="3" max="3" width="10.08984375" bestFit="1" customWidth="1"/>
    <col min="4" max="4" width="11.6328125" bestFit="1" customWidth="1"/>
    <col min="6" max="6" width="9.1796875" bestFit="1" customWidth="1"/>
    <col min="7" max="7" width="4.26953125" bestFit="1" customWidth="1"/>
  </cols>
  <sheetData>
    <row r="2" spans="1:7" ht="15" thickBot="1" x14ac:dyDescent="0.4"/>
    <row r="3" spans="1:7" x14ac:dyDescent="0.35">
      <c r="A3" s="29" t="s">
        <v>57</v>
      </c>
      <c r="B3" s="30" t="s">
        <v>45</v>
      </c>
      <c r="C3" s="30" t="s">
        <v>95</v>
      </c>
      <c r="D3" s="39" t="s">
        <v>96</v>
      </c>
    </row>
    <row r="4" spans="1:7" x14ac:dyDescent="0.35">
      <c r="A4" s="40" t="s">
        <v>87</v>
      </c>
      <c r="B4" s="36">
        <v>900</v>
      </c>
      <c r="C4" s="36">
        <v>360</v>
      </c>
      <c r="D4" s="94">
        <v>1260</v>
      </c>
    </row>
    <row r="5" spans="1:7" x14ac:dyDescent="0.35">
      <c r="A5" s="13" t="s">
        <v>88</v>
      </c>
      <c r="B5" s="22">
        <v>1200</v>
      </c>
      <c r="C5" s="22">
        <f>IF(B5&gt;1000,B5*$G$7,B5*$G$6)</f>
        <v>360</v>
      </c>
      <c r="D5" s="56">
        <f>SUM(B5:C5)</f>
        <v>1560</v>
      </c>
    </row>
    <row r="6" spans="1:7" x14ac:dyDescent="0.35">
      <c r="A6" s="40" t="s">
        <v>89</v>
      </c>
      <c r="B6" s="36">
        <v>1500</v>
      </c>
      <c r="C6" s="36">
        <f t="shared" ref="C6:C11" si="0">IF(B6&gt;1000,B6*$G$7,B6*$G$6)</f>
        <v>450</v>
      </c>
      <c r="D6" s="94">
        <f t="shared" ref="D6:D9" si="1">SUM(B6:C6)</f>
        <v>1950</v>
      </c>
      <c r="F6" t="s">
        <v>97</v>
      </c>
      <c r="G6" s="75">
        <v>0.4</v>
      </c>
    </row>
    <row r="7" spans="1:7" x14ac:dyDescent="0.35">
      <c r="A7" s="13" t="s">
        <v>90</v>
      </c>
      <c r="B7" s="22">
        <v>2000</v>
      </c>
      <c r="C7" s="22">
        <f t="shared" si="0"/>
        <v>600</v>
      </c>
      <c r="D7" s="56">
        <f t="shared" si="1"/>
        <v>2600</v>
      </c>
      <c r="F7" t="s">
        <v>98</v>
      </c>
      <c r="G7" s="75">
        <v>0.3</v>
      </c>
    </row>
    <row r="8" spans="1:7" x14ac:dyDescent="0.35">
      <c r="A8" s="40" t="s">
        <v>91</v>
      </c>
      <c r="B8" s="36">
        <v>1400</v>
      </c>
      <c r="C8" s="36">
        <f t="shared" si="0"/>
        <v>420</v>
      </c>
      <c r="D8" s="94">
        <f t="shared" si="1"/>
        <v>1820</v>
      </c>
    </row>
    <row r="9" spans="1:7" x14ac:dyDescent="0.35">
      <c r="A9" s="13" t="s">
        <v>92</v>
      </c>
      <c r="B9" s="22">
        <v>990</v>
      </c>
      <c r="C9" s="22">
        <f t="shared" si="0"/>
        <v>396</v>
      </c>
      <c r="D9" s="56">
        <f t="shared" si="1"/>
        <v>1386</v>
      </c>
    </row>
    <row r="10" spans="1:7" x14ac:dyDescent="0.35">
      <c r="A10" s="40" t="s">
        <v>93</v>
      </c>
      <c r="B10" s="36">
        <v>854</v>
      </c>
      <c r="C10" s="36">
        <f t="shared" si="0"/>
        <v>341.6</v>
      </c>
      <c r="D10" s="94">
        <f>SUM(B10:C10)</f>
        <v>1195.5999999999999</v>
      </c>
    </row>
    <row r="11" spans="1:7" ht="15" thickBot="1" x14ac:dyDescent="0.4">
      <c r="A11" s="23" t="s">
        <v>94</v>
      </c>
      <c r="B11" s="24">
        <v>1100</v>
      </c>
      <c r="C11" s="24">
        <f t="shared" si="0"/>
        <v>330</v>
      </c>
      <c r="D11" s="57">
        <f>SUM(B11:C11)</f>
        <v>1430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7BF6-4C34-4CF9-B1E7-6B4728EB8750}">
  <dimension ref="A3:G20"/>
  <sheetViews>
    <sheetView workbookViewId="0">
      <selection activeCell="B20" sqref="B20"/>
    </sheetView>
  </sheetViews>
  <sheetFormatPr defaultRowHeight="14.5" x14ac:dyDescent="0.35"/>
  <cols>
    <col min="1" max="1" width="13.36328125" bestFit="1" customWidth="1"/>
    <col min="2" max="6" width="13.7265625" bestFit="1" customWidth="1"/>
  </cols>
  <sheetData>
    <row r="3" spans="1:7" x14ac:dyDescent="0.35">
      <c r="A3" s="133" t="s">
        <v>99</v>
      </c>
      <c r="B3" s="133"/>
      <c r="C3" s="133"/>
      <c r="D3" s="133"/>
      <c r="E3" s="133"/>
      <c r="F3" s="133"/>
      <c r="G3" s="133"/>
    </row>
    <row r="4" spans="1:7" ht="15" thickBot="1" x14ac:dyDescent="0.4"/>
    <row r="5" spans="1:7" x14ac:dyDescent="0.35">
      <c r="A5" s="59" t="s">
        <v>100</v>
      </c>
      <c r="B5" s="38" t="s">
        <v>101</v>
      </c>
      <c r="C5" s="38" t="s">
        <v>102</v>
      </c>
      <c r="D5" s="38" t="s">
        <v>103</v>
      </c>
      <c r="E5" s="38" t="s">
        <v>104</v>
      </c>
      <c r="F5" s="60" t="s">
        <v>105</v>
      </c>
    </row>
    <row r="6" spans="1:7" ht="15" thickBot="1" x14ac:dyDescent="0.4">
      <c r="A6" s="48"/>
      <c r="B6" s="43">
        <v>140000</v>
      </c>
      <c r="C6" s="43">
        <v>165000</v>
      </c>
      <c r="D6" s="43">
        <v>208000</v>
      </c>
      <c r="E6" s="43">
        <v>280000</v>
      </c>
      <c r="F6" s="58">
        <f>SUM(B6:E6)</f>
        <v>793000</v>
      </c>
    </row>
    <row r="7" spans="1:7" ht="15" thickBot="1" x14ac:dyDescent="0.4"/>
    <row r="8" spans="1:7" x14ac:dyDescent="0.35">
      <c r="A8" s="59" t="s">
        <v>106</v>
      </c>
      <c r="B8" s="38" t="s">
        <v>101</v>
      </c>
      <c r="C8" s="38" t="s">
        <v>102</v>
      </c>
      <c r="D8" s="38" t="s">
        <v>103</v>
      </c>
      <c r="E8" s="38" t="s">
        <v>104</v>
      </c>
      <c r="F8" s="60" t="s">
        <v>105</v>
      </c>
    </row>
    <row r="9" spans="1:7" x14ac:dyDescent="0.35">
      <c r="A9" s="85" t="s">
        <v>45</v>
      </c>
      <c r="B9" s="37">
        <v>20000</v>
      </c>
      <c r="C9" s="37">
        <v>26000</v>
      </c>
      <c r="D9" s="37">
        <v>33800</v>
      </c>
      <c r="E9" s="37">
        <v>43940</v>
      </c>
      <c r="F9" s="62">
        <f>SUM(B9:E9)</f>
        <v>123740</v>
      </c>
    </row>
    <row r="10" spans="1:7" x14ac:dyDescent="0.35">
      <c r="A10" s="85" t="s">
        <v>107</v>
      </c>
      <c r="B10" s="37">
        <v>20000</v>
      </c>
      <c r="C10" s="37">
        <v>15600</v>
      </c>
      <c r="D10" s="37">
        <v>20280</v>
      </c>
      <c r="E10" s="37">
        <v>26364</v>
      </c>
      <c r="F10" s="62">
        <f t="shared" ref="F10:F14" si="0">SUM(B10:E10)</f>
        <v>82244</v>
      </c>
    </row>
    <row r="11" spans="1:7" x14ac:dyDescent="0.35">
      <c r="A11" s="85" t="s">
        <v>108</v>
      </c>
      <c r="B11" s="37">
        <v>12000</v>
      </c>
      <c r="C11" s="37">
        <v>20930</v>
      </c>
      <c r="D11" s="37">
        <v>27209</v>
      </c>
      <c r="E11" s="37">
        <v>35371</v>
      </c>
      <c r="F11" s="62">
        <f t="shared" si="0"/>
        <v>95510</v>
      </c>
    </row>
    <row r="12" spans="1:7" x14ac:dyDescent="0.35">
      <c r="A12" s="85" t="s">
        <v>109</v>
      </c>
      <c r="B12" s="37">
        <v>16100</v>
      </c>
      <c r="C12" s="37">
        <v>28870</v>
      </c>
      <c r="D12" s="37">
        <v>33631</v>
      </c>
      <c r="E12" s="37">
        <v>43720</v>
      </c>
      <c r="F12" s="62">
        <f t="shared" si="0"/>
        <v>122321</v>
      </c>
    </row>
    <row r="13" spans="1:7" x14ac:dyDescent="0.35">
      <c r="A13" s="85" t="s">
        <v>110</v>
      </c>
      <c r="B13" s="37">
        <v>19900</v>
      </c>
      <c r="C13" s="37">
        <v>39000</v>
      </c>
      <c r="D13" s="37">
        <v>50700</v>
      </c>
      <c r="E13" s="37">
        <v>65910</v>
      </c>
      <c r="F13" s="62">
        <f t="shared" si="0"/>
        <v>175510</v>
      </c>
    </row>
    <row r="14" spans="1:7" ht="15" thickBot="1" x14ac:dyDescent="0.4">
      <c r="A14" s="48" t="s">
        <v>111</v>
      </c>
      <c r="B14" s="43">
        <v>25000</v>
      </c>
      <c r="C14" s="43">
        <v>32500</v>
      </c>
      <c r="D14" s="43">
        <v>42250</v>
      </c>
      <c r="E14" s="43">
        <v>54925</v>
      </c>
      <c r="F14" s="58">
        <f t="shared" si="0"/>
        <v>154675</v>
      </c>
    </row>
    <row r="16" spans="1:7" ht="15" thickBot="1" x14ac:dyDescent="0.4"/>
    <row r="17" spans="1:6" x14ac:dyDescent="0.35">
      <c r="A17" s="95" t="s">
        <v>112</v>
      </c>
      <c r="B17" s="96">
        <f>SUM(B9:B14)</f>
        <v>113000</v>
      </c>
      <c r="C17" s="96">
        <f t="shared" ref="C17:E17" si="1">SUM(C9:C14)</f>
        <v>162900</v>
      </c>
      <c r="D17" s="96">
        <f t="shared" si="1"/>
        <v>207870</v>
      </c>
      <c r="E17" s="97">
        <f t="shared" si="1"/>
        <v>270230</v>
      </c>
    </row>
    <row r="18" spans="1:6" x14ac:dyDescent="0.35">
      <c r="A18" s="98" t="s">
        <v>113</v>
      </c>
      <c r="B18" s="47">
        <f>B6-B17</f>
        <v>27000</v>
      </c>
      <c r="C18" s="47">
        <f t="shared" ref="C18:D18" si="2">C6-C17</f>
        <v>2100</v>
      </c>
      <c r="D18" s="47">
        <f t="shared" si="2"/>
        <v>130</v>
      </c>
      <c r="E18" s="99">
        <f>E6-E17</f>
        <v>9770</v>
      </c>
    </row>
    <row r="19" spans="1:6" ht="15" thickBot="1" x14ac:dyDescent="0.4">
      <c r="A19" s="100" t="s">
        <v>18</v>
      </c>
      <c r="B19" s="41" t="str">
        <f>IF(B18&gt;5000,"Lucro total",IF(B18&lt;1000,"Prejuízo Total","Lucro Médio"))</f>
        <v>Lucro total</v>
      </c>
      <c r="C19" s="3" t="str">
        <f t="shared" ref="C19:E19" si="3">IF(C18&gt;5000,"Lucro total",IF(C18&lt;1000,"Prejuízo Total","Lucro Médio"))</f>
        <v>Lucro Médio</v>
      </c>
      <c r="D19" s="3" t="str">
        <f t="shared" si="3"/>
        <v>Prejuízo Total</v>
      </c>
      <c r="E19" s="101" t="str">
        <f t="shared" si="3"/>
        <v>Lucro total</v>
      </c>
    </row>
    <row r="20" spans="1:6" ht="15" thickBot="1" x14ac:dyDescent="0.4">
      <c r="C20" s="134" t="s">
        <v>114</v>
      </c>
      <c r="D20" s="135"/>
      <c r="E20" s="135"/>
      <c r="F20" s="102">
        <f>SUM(F9:F14)</f>
        <v>754000</v>
      </c>
    </row>
  </sheetData>
  <mergeCells count="2">
    <mergeCell ref="A3:G3"/>
    <mergeCell ref="C20:E2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3669-E7B5-4282-AD78-69052904F1C5}">
  <dimension ref="A2:G13"/>
  <sheetViews>
    <sheetView workbookViewId="0">
      <selection activeCell="G8" sqref="G8"/>
    </sheetView>
  </sheetViews>
  <sheetFormatPr defaultRowHeight="14.5" x14ac:dyDescent="0.35"/>
  <cols>
    <col min="2" max="3" width="10.08984375" bestFit="1" customWidth="1"/>
    <col min="6" max="6" width="15.453125" bestFit="1" customWidth="1"/>
    <col min="7" max="7" width="6.7265625" customWidth="1"/>
  </cols>
  <sheetData>
    <row r="2" spans="1:7" x14ac:dyDescent="0.35">
      <c r="F2" s="105"/>
    </row>
    <row r="3" spans="1:7" x14ac:dyDescent="0.35">
      <c r="B3" s="133" t="s">
        <v>115</v>
      </c>
      <c r="C3" s="133"/>
      <c r="D3" s="133"/>
    </row>
    <row r="4" spans="1:7" ht="15" thickBot="1" x14ac:dyDescent="0.4"/>
    <row r="5" spans="1:7" ht="15" thickBot="1" x14ac:dyDescent="0.4">
      <c r="A5" s="134" t="s">
        <v>123</v>
      </c>
      <c r="B5" s="136"/>
      <c r="F5" s="137" t="s">
        <v>124</v>
      </c>
      <c r="G5" s="138"/>
    </row>
    <row r="7" spans="1:7" x14ac:dyDescent="0.35">
      <c r="A7" s="34" t="s">
        <v>27</v>
      </c>
      <c r="B7" s="34" t="s">
        <v>22</v>
      </c>
      <c r="C7" s="34" t="s">
        <v>21</v>
      </c>
      <c r="D7" s="34" t="s">
        <v>122</v>
      </c>
      <c r="F7" s="52" t="s">
        <v>125</v>
      </c>
      <c r="G7" s="10">
        <v>20</v>
      </c>
    </row>
    <row r="8" spans="1:7" x14ac:dyDescent="0.35">
      <c r="A8" s="8" t="s">
        <v>116</v>
      </c>
      <c r="B8" s="103">
        <v>4665</v>
      </c>
      <c r="C8" s="103">
        <v>4654</v>
      </c>
      <c r="D8" s="8" t="str">
        <f>IF(C8=B8,"igual",IF(C8&gt;B8,"maior","menor"))</f>
        <v>menor</v>
      </c>
      <c r="F8" s="35" t="s">
        <v>126</v>
      </c>
      <c r="G8" s="10">
        <v>18</v>
      </c>
    </row>
    <row r="9" spans="1:7" x14ac:dyDescent="0.35">
      <c r="A9" s="11" t="s">
        <v>117</v>
      </c>
      <c r="B9" s="104">
        <v>16574</v>
      </c>
      <c r="C9" s="104">
        <v>24348</v>
      </c>
      <c r="D9" s="11" t="str">
        <f t="shared" ref="D9:D13" si="0">IF(C9=B9,"igual",IF(C9&gt;B9,"maior","menor"))</f>
        <v>maior</v>
      </c>
      <c r="F9" s="35" t="s">
        <v>127</v>
      </c>
      <c r="G9" s="10">
        <v>24</v>
      </c>
    </row>
    <row r="10" spans="1:7" x14ac:dyDescent="0.35">
      <c r="A10" s="8" t="s">
        <v>118</v>
      </c>
      <c r="B10" s="103">
        <v>1654</v>
      </c>
      <c r="C10" s="103">
        <v>6468</v>
      </c>
      <c r="D10" s="8" t="str">
        <f t="shared" si="0"/>
        <v>maior</v>
      </c>
    </row>
    <row r="11" spans="1:7" x14ac:dyDescent="0.35">
      <c r="A11" s="11" t="s">
        <v>119</v>
      </c>
      <c r="B11" s="104">
        <v>654</v>
      </c>
      <c r="C11" s="104">
        <v>654</v>
      </c>
      <c r="D11" s="11" t="str">
        <f t="shared" si="0"/>
        <v>igual</v>
      </c>
      <c r="F11" s="35" t="s">
        <v>128</v>
      </c>
      <c r="G11" s="10" t="str">
        <f>IF(G7&gt;=G9,"Dentro",IF(G7&gt;=G8,"Dentro","Fora"))</f>
        <v>Dentro</v>
      </c>
    </row>
    <row r="12" spans="1:7" x14ac:dyDescent="0.35">
      <c r="A12" s="8" t="s">
        <v>120</v>
      </c>
      <c r="B12" s="103">
        <v>413</v>
      </c>
      <c r="C12" s="103">
        <v>434</v>
      </c>
      <c r="D12" s="8" t="str">
        <f t="shared" si="0"/>
        <v>maior</v>
      </c>
    </row>
    <row r="13" spans="1:7" x14ac:dyDescent="0.35">
      <c r="A13" s="11" t="s">
        <v>121</v>
      </c>
      <c r="B13" s="104">
        <v>65765</v>
      </c>
      <c r="C13" s="104">
        <v>54646</v>
      </c>
      <c r="D13" s="11" t="str">
        <f t="shared" si="0"/>
        <v>menor</v>
      </c>
    </row>
  </sheetData>
  <mergeCells count="3">
    <mergeCell ref="B3:D3"/>
    <mergeCell ref="A5:B5"/>
    <mergeCell ref="F5:G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4149E-A568-4A68-BCC7-A3C46EE42D1A}">
  <dimension ref="A2:E24"/>
  <sheetViews>
    <sheetView topLeftCell="A7" workbookViewId="0">
      <selection activeCell="B21" sqref="B21"/>
    </sheetView>
  </sheetViews>
  <sheetFormatPr defaultRowHeight="14.5" x14ac:dyDescent="0.35"/>
  <cols>
    <col min="1" max="1" width="10.81640625" style="109" bestFit="1" customWidth="1"/>
    <col min="2" max="2" width="25.81640625" style="109" bestFit="1" customWidth="1"/>
    <col min="3" max="3" width="16.08984375" style="109" bestFit="1" customWidth="1"/>
    <col min="4" max="4" width="14.1796875" style="109" bestFit="1" customWidth="1"/>
    <col min="5" max="5" width="7.26953125" style="109" bestFit="1" customWidth="1"/>
  </cols>
  <sheetData>
    <row r="2" spans="1:5" x14ac:dyDescent="0.35">
      <c r="A2" s="106" t="s">
        <v>57</v>
      </c>
      <c r="B2" s="106" t="s">
        <v>140</v>
      </c>
      <c r="C2" s="106" t="s">
        <v>156</v>
      </c>
      <c r="D2" s="106" t="s">
        <v>169</v>
      </c>
      <c r="E2" s="106" t="s">
        <v>184</v>
      </c>
    </row>
    <row r="3" spans="1:5" x14ac:dyDescent="0.35">
      <c r="A3" s="107" t="s">
        <v>129</v>
      </c>
      <c r="B3" s="107" t="s">
        <v>141</v>
      </c>
      <c r="C3" s="107" t="s">
        <v>157</v>
      </c>
      <c r="D3" s="107" t="s">
        <v>170</v>
      </c>
      <c r="E3" s="107" t="s">
        <v>185</v>
      </c>
    </row>
    <row r="4" spans="1:5" x14ac:dyDescent="0.35">
      <c r="A4" s="108" t="s">
        <v>58</v>
      </c>
      <c r="B4" s="108" t="s">
        <v>142</v>
      </c>
      <c r="C4" s="108" t="s">
        <v>158</v>
      </c>
      <c r="D4" s="108" t="s">
        <v>171</v>
      </c>
      <c r="E4" s="108" t="s">
        <v>186</v>
      </c>
    </row>
    <row r="5" spans="1:5" x14ac:dyDescent="0.35">
      <c r="A5" s="107" t="s">
        <v>130</v>
      </c>
      <c r="B5" s="107" t="s">
        <v>143</v>
      </c>
      <c r="C5" s="107" t="s">
        <v>157</v>
      </c>
      <c r="D5" s="107" t="s">
        <v>172</v>
      </c>
      <c r="E5" s="107" t="s">
        <v>187</v>
      </c>
    </row>
    <row r="6" spans="1:5" x14ac:dyDescent="0.35">
      <c r="A6" s="108" t="s">
        <v>131</v>
      </c>
      <c r="B6" s="108" t="s">
        <v>144</v>
      </c>
      <c r="C6" s="108" t="s">
        <v>159</v>
      </c>
      <c r="D6" s="108" t="s">
        <v>173</v>
      </c>
      <c r="E6" s="108" t="s">
        <v>185</v>
      </c>
    </row>
    <row r="7" spans="1:5" x14ac:dyDescent="0.35">
      <c r="A7" s="107" t="s">
        <v>61</v>
      </c>
      <c r="B7" s="107" t="s">
        <v>145</v>
      </c>
      <c r="C7" s="107" t="s">
        <v>160</v>
      </c>
      <c r="D7" s="107" t="s">
        <v>174</v>
      </c>
      <c r="E7" s="107" t="s">
        <v>185</v>
      </c>
    </row>
    <row r="8" spans="1:5" x14ac:dyDescent="0.35">
      <c r="A8" s="108" t="s">
        <v>60</v>
      </c>
      <c r="B8" s="108" t="s">
        <v>146</v>
      </c>
      <c r="C8" s="108" t="s">
        <v>157</v>
      </c>
      <c r="D8" s="108" t="s">
        <v>175</v>
      </c>
      <c r="E8" s="108" t="s">
        <v>188</v>
      </c>
    </row>
    <row r="9" spans="1:5" x14ac:dyDescent="0.35">
      <c r="A9" s="107" t="s">
        <v>132</v>
      </c>
      <c r="B9" s="107" t="s">
        <v>147</v>
      </c>
      <c r="C9" s="107" t="s">
        <v>161</v>
      </c>
      <c r="D9" s="107" t="s">
        <v>176</v>
      </c>
      <c r="E9" s="107" t="s">
        <v>185</v>
      </c>
    </row>
    <row r="10" spans="1:5" x14ac:dyDescent="0.35">
      <c r="A10" s="108" t="s">
        <v>133</v>
      </c>
      <c r="B10" s="108" t="s">
        <v>148</v>
      </c>
      <c r="C10" s="108" t="s">
        <v>162</v>
      </c>
      <c r="D10" s="108" t="s">
        <v>177</v>
      </c>
      <c r="E10" s="108" t="s">
        <v>185</v>
      </c>
    </row>
    <row r="11" spans="1:5" x14ac:dyDescent="0.35">
      <c r="A11" s="107" t="s">
        <v>134</v>
      </c>
      <c r="B11" s="107" t="s">
        <v>149</v>
      </c>
      <c r="C11" s="107" t="s">
        <v>163</v>
      </c>
      <c r="D11" s="107" t="s">
        <v>178</v>
      </c>
      <c r="E11" s="107" t="s">
        <v>189</v>
      </c>
    </row>
    <row r="12" spans="1:5" x14ac:dyDescent="0.35">
      <c r="A12" s="108" t="s">
        <v>59</v>
      </c>
      <c r="B12" s="108" t="s">
        <v>150</v>
      </c>
      <c r="C12" s="108" t="s">
        <v>164</v>
      </c>
      <c r="D12" s="108" t="s">
        <v>179</v>
      </c>
      <c r="E12" s="108" t="s">
        <v>190</v>
      </c>
    </row>
    <row r="13" spans="1:5" x14ac:dyDescent="0.35">
      <c r="A13" s="107" t="s">
        <v>135</v>
      </c>
      <c r="B13" s="107" t="s">
        <v>151</v>
      </c>
      <c r="C13" s="107" t="s">
        <v>165</v>
      </c>
      <c r="D13" s="107" t="s">
        <v>173</v>
      </c>
      <c r="E13" s="107" t="s">
        <v>191</v>
      </c>
    </row>
    <row r="14" spans="1:5" x14ac:dyDescent="0.35">
      <c r="A14" s="108" t="s">
        <v>136</v>
      </c>
      <c r="B14" s="108" t="s">
        <v>152</v>
      </c>
      <c r="C14" s="108" t="s">
        <v>166</v>
      </c>
      <c r="D14" s="108" t="s">
        <v>180</v>
      </c>
      <c r="E14" s="108" t="s">
        <v>185</v>
      </c>
    </row>
    <row r="15" spans="1:5" x14ac:dyDescent="0.35">
      <c r="A15" s="107" t="s">
        <v>137</v>
      </c>
      <c r="B15" s="107" t="s">
        <v>153</v>
      </c>
      <c r="C15" s="107" t="s">
        <v>157</v>
      </c>
      <c r="D15" s="107" t="s">
        <v>181</v>
      </c>
      <c r="E15" s="107" t="s">
        <v>192</v>
      </c>
    </row>
    <row r="16" spans="1:5" x14ac:dyDescent="0.35">
      <c r="A16" s="108" t="s">
        <v>138</v>
      </c>
      <c r="B16" s="108" t="s">
        <v>154</v>
      </c>
      <c r="C16" s="108" t="s">
        <v>167</v>
      </c>
      <c r="D16" s="108" t="s">
        <v>182</v>
      </c>
      <c r="E16" s="108" t="s">
        <v>193</v>
      </c>
    </row>
    <row r="17" spans="1:5" x14ac:dyDescent="0.35">
      <c r="A17" s="107" t="s">
        <v>139</v>
      </c>
      <c r="B17" s="107" t="s">
        <v>155</v>
      </c>
      <c r="C17" s="107" t="s">
        <v>168</v>
      </c>
      <c r="D17" s="107" t="s">
        <v>183</v>
      </c>
      <c r="E17" s="107" t="s">
        <v>194</v>
      </c>
    </row>
    <row r="20" spans="1:5" x14ac:dyDescent="0.35">
      <c r="A20" s="106" t="s">
        <v>57</v>
      </c>
      <c r="B20" s="108" t="s">
        <v>137</v>
      </c>
    </row>
    <row r="21" spans="1:5" x14ac:dyDescent="0.35">
      <c r="A21" s="106" t="s">
        <v>140</v>
      </c>
      <c r="B21" s="108" t="str">
        <f>VLOOKUP($B$20,$A$2:$E$17,2,0)</f>
        <v>Al. dos Laranjais, 99</v>
      </c>
    </row>
    <row r="22" spans="1:5" x14ac:dyDescent="0.35">
      <c r="A22" s="106" t="s">
        <v>156</v>
      </c>
      <c r="B22" s="108" t="str">
        <f>VLOOKUP($B$20,$A$2:$E$17,3,0)</f>
        <v>Centro</v>
      </c>
    </row>
    <row r="23" spans="1:5" x14ac:dyDescent="0.35">
      <c r="A23" s="106" t="s">
        <v>169</v>
      </c>
      <c r="B23" s="108" t="str">
        <f>VLOOKUP($B$20,$A$2:$E$17,4,0)</f>
        <v>Rio de Janeiro</v>
      </c>
    </row>
    <row r="24" spans="1:5" x14ac:dyDescent="0.35">
      <c r="A24" s="106" t="s">
        <v>195</v>
      </c>
      <c r="B24" s="108" t="str">
        <f>VLOOKUP($B$20,$A$2:$E$17,5,0)</f>
        <v>RJ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comandos basicos</vt:lpstr>
      <vt:lpstr>exercicio 1</vt:lpstr>
      <vt:lpstr>exercicio 2</vt:lpstr>
      <vt:lpstr>exercicio 3</vt:lpstr>
      <vt:lpstr>exercicio 4</vt:lpstr>
      <vt:lpstr>exercicio 5</vt:lpstr>
      <vt:lpstr>exercicio 6</vt:lpstr>
      <vt:lpstr>exercicio 7</vt:lpstr>
      <vt:lpstr>exercicio 8</vt:lpstr>
      <vt:lpstr>exercicio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2023-05-22T14:28:31Z</dcterms:modified>
</cp:coreProperties>
</file>