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C8773480-577F-4D19-9491-7B64E0E0478A}" xr6:coauthVersionLast="36" xr6:coauthVersionMax="36" xr10:uidLastSave="{00000000-0000-0000-0000-000000000000}"/>
  <bookViews>
    <workbookView xWindow="0" yWindow="0" windowWidth="22260" windowHeight="12650" firstSheet="3" activeTab="9" xr2:uid="{00000000-000D-0000-FFFF-FFFF00000000}"/>
  </bookViews>
  <sheets>
    <sheet name="comandos basicos" sheetId="1" r:id="rId1"/>
    <sheet name="exercicio 1" sheetId="2" r:id="rId2"/>
    <sheet name="exercicio 2" sheetId="3" r:id="rId3"/>
    <sheet name="exercicio 3" sheetId="4" r:id="rId4"/>
    <sheet name="exercicio 4" sheetId="5" r:id="rId5"/>
    <sheet name="exercicio 5" sheetId="6" r:id="rId6"/>
    <sheet name="exercicio 6" sheetId="7" r:id="rId7"/>
    <sheet name="exercicio 7" sheetId="8" r:id="rId8"/>
    <sheet name="exercicio 8" sheetId="9" r:id="rId9"/>
    <sheet name="exercicio 9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7" l="1"/>
  <c r="F9" i="7"/>
  <c r="H9" i="10" l="1"/>
  <c r="I10" i="10"/>
  <c r="I11" i="10"/>
  <c r="I12" i="10"/>
  <c r="I13" i="10"/>
  <c r="I14" i="10"/>
  <c r="I15" i="10"/>
  <c r="I16" i="10"/>
  <c r="I17" i="10"/>
  <c r="I18" i="10"/>
  <c r="I19" i="10"/>
  <c r="I9" i="10"/>
  <c r="H10" i="10"/>
  <c r="H11" i="10"/>
  <c r="H12" i="10"/>
  <c r="H13" i="10"/>
  <c r="H14" i="10"/>
  <c r="H15" i="10"/>
  <c r="H16" i="10"/>
  <c r="H17" i="10"/>
  <c r="H18" i="10"/>
  <c r="H19" i="10"/>
  <c r="H20" i="10"/>
  <c r="G10" i="10"/>
  <c r="G11" i="10"/>
  <c r="G12" i="10"/>
  <c r="G13" i="10"/>
  <c r="G14" i="10"/>
  <c r="G15" i="10"/>
  <c r="G16" i="10"/>
  <c r="G17" i="10"/>
  <c r="G18" i="10"/>
  <c r="G19" i="10"/>
  <c r="G9" i="10"/>
  <c r="D20" i="10"/>
  <c r="E20" i="10"/>
  <c r="F20" i="10"/>
  <c r="C20" i="10"/>
  <c r="F10" i="10"/>
  <c r="F11" i="10"/>
  <c r="F12" i="10"/>
  <c r="F13" i="10"/>
  <c r="F14" i="10"/>
  <c r="F15" i="10"/>
  <c r="F16" i="10"/>
  <c r="F17" i="10"/>
  <c r="F18" i="10"/>
  <c r="F19" i="10"/>
  <c r="F9" i="10"/>
  <c r="B24" i="9"/>
  <c r="B23" i="9"/>
  <c r="B22" i="9"/>
  <c r="B21" i="9"/>
  <c r="G11" i="8"/>
  <c r="D9" i="8"/>
  <c r="D10" i="8"/>
  <c r="D11" i="8"/>
  <c r="D12" i="8"/>
  <c r="D13" i="8"/>
  <c r="D8" i="8"/>
  <c r="B19" i="7"/>
  <c r="F7" i="4"/>
  <c r="C19" i="7"/>
  <c r="D19" i="7"/>
  <c r="E19" i="7"/>
  <c r="F20" i="7"/>
  <c r="E18" i="7"/>
  <c r="C18" i="7"/>
  <c r="D18" i="7"/>
  <c r="C17" i="7"/>
  <c r="D17" i="7"/>
  <c r="E17" i="7"/>
  <c r="B17" i="7"/>
  <c r="F10" i="7"/>
  <c r="F11" i="7"/>
  <c r="F12" i="7"/>
  <c r="F13" i="7"/>
  <c r="F14" i="7"/>
  <c r="F6" i="7"/>
  <c r="B19" i="3"/>
  <c r="C5" i="6"/>
  <c r="D5" i="6" s="1"/>
  <c r="C6" i="6"/>
  <c r="D6" i="6" s="1"/>
  <c r="C7" i="6"/>
  <c r="D7" i="6" s="1"/>
  <c r="C8" i="6"/>
  <c r="C9" i="6"/>
  <c r="C10" i="6"/>
  <c r="C11" i="6"/>
  <c r="D11" i="6" s="1"/>
  <c r="D8" i="6"/>
  <c r="D10" i="6"/>
  <c r="D9" i="6"/>
  <c r="E8" i="5"/>
  <c r="D8" i="5"/>
  <c r="D9" i="5"/>
  <c r="E9" i="5" s="1"/>
  <c r="D10" i="5"/>
  <c r="E10" i="5" s="1"/>
  <c r="D11" i="5"/>
  <c r="E11" i="5" s="1"/>
  <c r="D12" i="5"/>
  <c r="E12" i="5" s="1"/>
  <c r="D13" i="5"/>
  <c r="E13" i="5" s="1"/>
  <c r="D7" i="5"/>
  <c r="E7" i="5" s="1"/>
  <c r="H6" i="4"/>
  <c r="H7" i="4"/>
  <c r="H8" i="4"/>
  <c r="H9" i="4"/>
  <c r="H10" i="4"/>
  <c r="H11" i="4"/>
  <c r="H12" i="4"/>
  <c r="H13" i="4"/>
  <c r="G7" i="4"/>
  <c r="G8" i="4"/>
  <c r="G9" i="4"/>
  <c r="G10" i="4"/>
  <c r="G11" i="4"/>
  <c r="G12" i="4"/>
  <c r="G13" i="4"/>
  <c r="G6" i="4"/>
  <c r="F8" i="4"/>
  <c r="F9" i="4"/>
  <c r="F10" i="4"/>
  <c r="F11" i="4"/>
  <c r="F12" i="4"/>
  <c r="F13" i="4"/>
  <c r="F6" i="4"/>
  <c r="A7" i="4"/>
  <c r="A8" i="4"/>
  <c r="A9" i="4"/>
  <c r="A10" i="4" s="1"/>
  <c r="A11" i="4" s="1"/>
  <c r="A12" i="4" s="1"/>
  <c r="A13" i="4" s="1"/>
  <c r="C19" i="3"/>
  <c r="D19" i="3"/>
  <c r="E19" i="3"/>
  <c r="F19" i="3"/>
  <c r="G19" i="3"/>
  <c r="C18" i="3"/>
  <c r="D18" i="3"/>
  <c r="E18" i="3"/>
  <c r="F18" i="3"/>
  <c r="G18" i="3"/>
  <c r="B18" i="3"/>
  <c r="B22" i="2"/>
  <c r="C34" i="2"/>
  <c r="B34" i="2"/>
  <c r="A34" i="2"/>
  <c r="A22" i="2"/>
  <c r="C22" i="2"/>
  <c r="I26" i="2"/>
  <c r="I27" i="2"/>
  <c r="I28" i="2"/>
  <c r="I29" i="2"/>
  <c r="I30" i="2"/>
  <c r="I25" i="2"/>
  <c r="H26" i="2"/>
  <c r="H27" i="2"/>
  <c r="H28" i="2"/>
  <c r="H29" i="2"/>
  <c r="H30" i="2"/>
  <c r="H25" i="2"/>
  <c r="G26" i="2"/>
  <c r="G27" i="2"/>
  <c r="G28" i="2"/>
  <c r="G29" i="2"/>
  <c r="G30" i="2"/>
  <c r="G25" i="2"/>
  <c r="F26" i="2"/>
  <c r="F27" i="2"/>
  <c r="F28" i="2"/>
  <c r="F29" i="2"/>
  <c r="F30" i="2"/>
  <c r="F25" i="2"/>
  <c r="A37" i="2" s="1"/>
  <c r="G18" i="2"/>
  <c r="G17" i="2"/>
  <c r="G16" i="2"/>
  <c r="G15" i="2"/>
  <c r="G14" i="2"/>
  <c r="G13" i="2"/>
  <c r="I14" i="2"/>
  <c r="I15" i="2"/>
  <c r="I16" i="2"/>
  <c r="I17" i="2"/>
  <c r="I18" i="2"/>
  <c r="I13" i="2"/>
  <c r="H14" i="2"/>
  <c r="H15" i="2"/>
  <c r="H16" i="2"/>
  <c r="H17" i="2"/>
  <c r="H18" i="2"/>
  <c r="H13" i="2"/>
  <c r="F14" i="2"/>
  <c r="F15" i="2"/>
  <c r="F16" i="2"/>
  <c r="F17" i="2"/>
  <c r="F18" i="2"/>
  <c r="F13" i="2"/>
  <c r="E18" i="1"/>
  <c r="E17" i="1"/>
  <c r="E16" i="1"/>
  <c r="C12" i="1"/>
  <c r="C6" i="1"/>
  <c r="D6" i="1" s="1"/>
  <c r="I20" i="10" l="1"/>
  <c r="G20" i="10"/>
</calcChain>
</file>

<file path=xl/sharedStrings.xml><?xml version="1.0" encoding="utf-8"?>
<sst xmlns="http://schemas.openxmlformats.org/spreadsheetml/2006/main" count="283" uniqueCount="222">
  <si>
    <t>N1</t>
  </si>
  <si>
    <t>N2</t>
  </si>
  <si>
    <t>N3</t>
  </si>
  <si>
    <t>Tabela de notas</t>
  </si>
  <si>
    <t>Gastos mensais</t>
  </si>
  <si>
    <t>Agua</t>
  </si>
  <si>
    <t>Luz</t>
  </si>
  <si>
    <t>Combustivel</t>
  </si>
  <si>
    <t>Total</t>
  </si>
  <si>
    <t>Média</t>
  </si>
  <si>
    <t>Venda de Peças</t>
  </si>
  <si>
    <t>Parafusos</t>
  </si>
  <si>
    <t>Prego</t>
  </si>
  <si>
    <t>Porcas</t>
  </si>
  <si>
    <t>QNTD</t>
  </si>
  <si>
    <t>Valor UNIT</t>
  </si>
  <si>
    <t>LUCRO</t>
  </si>
  <si>
    <t>ITEM</t>
  </si>
  <si>
    <t>Situação</t>
  </si>
  <si>
    <t>Empresa Nacional S/A</t>
  </si>
  <si>
    <t>Codigo</t>
  </si>
  <si>
    <t>Fev</t>
  </si>
  <si>
    <t>Jan</t>
  </si>
  <si>
    <t>Mar</t>
  </si>
  <si>
    <t>Total 1° Trim.</t>
  </si>
  <si>
    <t>Máximo</t>
  </si>
  <si>
    <t>Mínimo</t>
  </si>
  <si>
    <t>Produto</t>
  </si>
  <si>
    <t>Porca</t>
  </si>
  <si>
    <t>Parufoso</t>
  </si>
  <si>
    <t>Arruela</t>
  </si>
  <si>
    <t>Alicate</t>
  </si>
  <si>
    <t>Martelo</t>
  </si>
  <si>
    <t>Total 2° Trim.</t>
  </si>
  <si>
    <t>Abr</t>
  </si>
  <si>
    <t>Mai</t>
  </si>
  <si>
    <t>Jun</t>
  </si>
  <si>
    <t>Total do Semestre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</si>
  <si>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</si>
  <si>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</si>
  <si>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</si>
  <si>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</si>
  <si>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</si>
  <si>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</si>
  <si>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</si>
  <si>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</si>
  <si>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</si>
  <si>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</si>
  <si>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Escola</t>
  </si>
  <si>
    <t>IPTU</t>
  </si>
  <si>
    <t>IPVA</t>
  </si>
  <si>
    <t>Shopping</t>
  </si>
  <si>
    <t>Combustível</t>
  </si>
  <si>
    <t>Academia</t>
  </si>
  <si>
    <t>Soma</t>
  </si>
  <si>
    <t>saldo</t>
  </si>
  <si>
    <t>n°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</si>
  <si>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</si>
  <si>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</si>
  <si>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</si>
  <si>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</si>
  <si>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</si>
  <si>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</si>
  <si>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</si>
  <si>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</si>
  <si>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</si>
  <si>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 Bruto</t>
  </si>
  <si>
    <t>INSS</t>
  </si>
  <si>
    <t>Gratificação</t>
  </si>
  <si>
    <t>INSS R$</t>
  </si>
  <si>
    <t>Gratificação R$</t>
  </si>
  <si>
    <t>Salário Líquido</t>
  </si>
  <si>
    <t xml:space="preserve">Araras Informática - Hardware e Software                                           Rua São Francisco de Assis, 123 - Araras SP </t>
  </si>
  <si>
    <t>Valor do Dólar</t>
  </si>
  <si>
    <t>Papelaria Papel Branco</t>
  </si>
  <si>
    <t>Caneta Azul</t>
  </si>
  <si>
    <t>Caneta Vermelho</t>
  </si>
  <si>
    <t>Caderno</t>
  </si>
  <si>
    <t>Régua</t>
  </si>
  <si>
    <t>Lápis</t>
  </si>
  <si>
    <t>Papel Sufite</t>
  </si>
  <si>
    <t>Tinta Nanquim</t>
  </si>
  <si>
    <t>Produtos</t>
  </si>
  <si>
    <t>Qtde</t>
  </si>
  <si>
    <t>Preço Unit.</t>
  </si>
  <si>
    <t>Total R$</t>
  </si>
  <si>
    <t>Total US$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</si>
  <si>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</si>
  <si>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</si>
  <si>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</si>
  <si>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</si>
  <si>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</si>
  <si>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</si>
  <si>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</si>
  <si>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</si>
  <si>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Aumento</t>
  </si>
  <si>
    <t>Novo Salario</t>
  </si>
  <si>
    <t>até 1000</t>
  </si>
  <si>
    <t>mais 1000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</si>
  <si>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</si>
  <si>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</si>
  <si>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</si>
  <si>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</si>
  <si>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</si>
  <si>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</si>
  <si>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</si>
  <si>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</si>
  <si>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Juros</t>
  </si>
  <si>
    <t>Aluguel</t>
  </si>
  <si>
    <t>Propaganda</t>
  </si>
  <si>
    <t>Suprimentos</t>
  </si>
  <si>
    <t>Diversos</t>
  </si>
  <si>
    <t>Total do Trim</t>
  </si>
  <si>
    <t>Receita Líquida</t>
  </si>
  <si>
    <t>Valor Acumulado do ano de despesas</t>
  </si>
  <si>
    <t>Função SE</t>
  </si>
  <si>
    <t>A</t>
  </si>
  <si>
    <t>B</t>
  </si>
  <si>
    <t>C</t>
  </si>
  <si>
    <t>D</t>
  </si>
  <si>
    <t>E</t>
  </si>
  <si>
    <t>F</t>
  </si>
  <si>
    <t>Resultado</t>
  </si>
  <si>
    <t>Controle de Vendas</t>
  </si>
  <si>
    <t>Controle de Idade</t>
  </si>
  <si>
    <t>Idade do caditato</t>
  </si>
  <si>
    <t>Idade Mínima</t>
  </si>
  <si>
    <t>Idade Máxima</t>
  </si>
  <si>
    <t>resusltado</t>
  </si>
  <si>
    <t>Ana</t>
  </si>
  <si>
    <t>Érica</t>
  </si>
  <si>
    <t>Fernadanda</t>
  </si>
  <si>
    <t>Katiane</t>
  </si>
  <si>
    <t>Lilian</t>
  </si>
  <si>
    <t>Lucimara</t>
  </si>
  <si>
    <t>Pedro</t>
  </si>
  <si>
    <t>Roberto</t>
  </si>
  <si>
    <t>Rubens</t>
  </si>
  <si>
    <t>Sônia</t>
  </si>
  <si>
    <t>Tatiane</t>
  </si>
  <si>
    <t>Endereço</t>
  </si>
  <si>
    <t>Rodovia Anhanguera, km 180</t>
  </si>
  <si>
    <t>R. Antônio de Castro, 362</t>
  </si>
  <si>
    <t>R. Tiradentes, 123</t>
  </si>
  <si>
    <t>Av. Orozimbo Maia, 987</t>
  </si>
  <si>
    <t>Rodovia Rio/São Paulo, km 77</t>
  </si>
  <si>
    <t>R. Júlio Mesquita, 66</t>
  </si>
  <si>
    <t>R. 5, 78</t>
  </si>
  <si>
    <t>R. Lambarildo Peixe, 812</t>
  </si>
  <si>
    <t>Av. dos Jequitibas, 11</t>
  </si>
  <si>
    <t>Av. Ipiranga, 568</t>
  </si>
  <si>
    <t>R. Sergipe, 765</t>
  </si>
  <si>
    <t>Av. Limeira, 98</t>
  </si>
  <si>
    <t>Al. dos Laranjais, 99</t>
  </si>
  <si>
    <t>R. das Quaresmeiras, 810</t>
  </si>
  <si>
    <t>R. Minas Gerais, 67</t>
  </si>
  <si>
    <t>Bairro</t>
  </si>
  <si>
    <t>Centro</t>
  </si>
  <si>
    <t>São Benedito</t>
  </si>
  <si>
    <t>Jd.Nova Campinas</t>
  </si>
  <si>
    <t>Praia Grande</t>
  </si>
  <si>
    <t>Jd.Europa</t>
  </si>
  <si>
    <t>Vila Tubarão</t>
  </si>
  <si>
    <t>Jd.Paulista</t>
  </si>
  <si>
    <t>Ibirapuera</t>
  </si>
  <si>
    <t>Botafogo</t>
  </si>
  <si>
    <t>Belvedere</t>
  </si>
  <si>
    <t>Vila Cláudia</t>
  </si>
  <si>
    <t>Parque Industrial</t>
  </si>
  <si>
    <t>Cidade</t>
  </si>
  <si>
    <t>Leme</t>
  </si>
  <si>
    <t>Salvador</t>
  </si>
  <si>
    <t>Campinas</t>
  </si>
  <si>
    <t>Ubatuba</t>
  </si>
  <si>
    <t>Recife</t>
  </si>
  <si>
    <t>Rio Claro</t>
  </si>
  <si>
    <t>Ribeirão Preto</t>
  </si>
  <si>
    <t>Florianópolis</t>
  </si>
  <si>
    <t>Manaus</t>
  </si>
  <si>
    <t>Araras</t>
  </si>
  <si>
    <t>Rio de Janeiro</t>
  </si>
  <si>
    <t>Porto alegre</t>
  </si>
  <si>
    <t>Poços de Caldas</t>
  </si>
  <si>
    <t>Estados</t>
  </si>
  <si>
    <t>SP</t>
  </si>
  <si>
    <t>SO</t>
  </si>
  <si>
    <t>BA</t>
  </si>
  <si>
    <t>PE</t>
  </si>
  <si>
    <t>SC</t>
  </si>
  <si>
    <t>AM</t>
  </si>
  <si>
    <t>PSP</t>
  </si>
  <si>
    <t>RJ</t>
  </si>
  <si>
    <t>RS</t>
  </si>
  <si>
    <t>MG</t>
  </si>
  <si>
    <t>Estado</t>
  </si>
  <si>
    <t>Tabela de Preços</t>
  </si>
  <si>
    <t>Porc. De Lucro</t>
  </si>
  <si>
    <t>Estoque</t>
  </si>
  <si>
    <t>Borracha</t>
  </si>
  <si>
    <t>Caderno 100 fls</t>
  </si>
  <si>
    <t>Caderno 200 fls</t>
  </si>
  <si>
    <t>Lapiseira</t>
  </si>
  <si>
    <t>Régu 15 cm</t>
  </si>
  <si>
    <t>Régua 30 cm</t>
  </si>
  <si>
    <t>Giz de Cera</t>
  </si>
  <si>
    <t>Cola</t>
  </si>
  <si>
    <t>Compasso</t>
  </si>
  <si>
    <t>Totais</t>
  </si>
  <si>
    <t>Reais</t>
  </si>
  <si>
    <t>Dólar</t>
  </si>
  <si>
    <t>ATIVIDADE EDITOR DE PLANILHA - EXCEL</t>
  </si>
  <si>
    <t>Nome:</t>
  </si>
  <si>
    <t>Turma:</t>
  </si>
  <si>
    <t>1MDS</t>
  </si>
  <si>
    <t>Unidade:</t>
  </si>
  <si>
    <t>Professor:</t>
  </si>
  <si>
    <t>Matheus Michilino</t>
  </si>
  <si>
    <t>Adan Cardoso</t>
  </si>
  <si>
    <r>
      <t>Custo</t>
    </r>
    <r>
      <rPr>
        <sz val="11"/>
        <color theme="7"/>
        <rFont val="Calibri"/>
        <family val="2"/>
        <scheme val="minor"/>
      </rPr>
      <t xml:space="preserve"> em Reias</t>
    </r>
  </si>
  <si>
    <r>
      <t xml:space="preserve">Venda </t>
    </r>
    <r>
      <rPr>
        <sz val="11"/>
        <color theme="7"/>
        <rFont val="Calibri"/>
        <family val="2"/>
        <scheme val="minor"/>
      </rPr>
      <t>em Dolar</t>
    </r>
  </si>
  <si>
    <r>
      <t xml:space="preserve">Custo </t>
    </r>
    <r>
      <rPr>
        <sz val="11"/>
        <color theme="7"/>
        <rFont val="Calibri"/>
        <family val="2"/>
        <scheme val="minor"/>
      </rPr>
      <t>em Dolar</t>
    </r>
  </si>
  <si>
    <r>
      <t xml:space="preserve">Venda </t>
    </r>
    <r>
      <rPr>
        <sz val="11"/>
        <color theme="7"/>
        <rFont val="Calibri"/>
        <family val="2"/>
        <scheme val="minor"/>
      </rPr>
      <t>em Reias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</si>
</sst>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9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C5E0B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4" borderId="1" xfId="2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4" borderId="9" xfId="2" applyFont="1" applyFill="1" applyBorder="1" applyAlignment="1">
      <alignment horizontal="center"/>
    </xf>
    <xf numFmtId="44" fontId="0" fillId="4" borderId="10" xfId="2" applyFont="1" applyFill="1" applyBorder="1" applyAlignment="1">
      <alignment horizontal="center"/>
    </xf>
    <xf numFmtId="44" fontId="0" fillId="4" borderId="11" xfId="2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0" fontId="0" fillId="4" borderId="16" xfId="2" applyNumberFormat="1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4" fontId="0" fillId="3" borderId="17" xfId="2" applyFont="1" applyFill="1" applyBorder="1" applyAlignment="1">
      <alignment horizontal="center"/>
    </xf>
    <xf numFmtId="44" fontId="0" fillId="0" borderId="0" xfId="0" applyNumberFormat="1"/>
    <xf numFmtId="44" fontId="0" fillId="4" borderId="18" xfId="2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2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0" borderId="1" xfId="2" applyFont="1" applyBorder="1" applyAlignment="1">
      <alignment horizontal="center"/>
    </xf>
    <xf numFmtId="44" fontId="0" fillId="0" borderId="1" xfId="2" applyFont="1" applyBorder="1"/>
    <xf numFmtId="0" fontId="0" fillId="2" borderId="19" xfId="0" applyFill="1" applyBorder="1"/>
    <xf numFmtId="0" fontId="0" fillId="2" borderId="1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44" fontId="0" fillId="0" borderId="17" xfId="2" applyFont="1" applyBorder="1" applyAlignment="1">
      <alignment horizontal="center"/>
    </xf>
    <xf numFmtId="44" fontId="0" fillId="0" borderId="17" xfId="2" applyFont="1" applyBorder="1"/>
    <xf numFmtId="44" fontId="0" fillId="0" borderId="1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3" borderId="9" xfId="0" applyNumberFormat="1" applyFill="1" applyBorder="1" applyAlignment="1">
      <alignment horizontal="center"/>
    </xf>
    <xf numFmtId="44" fontId="0" fillId="0" borderId="1" xfId="0" applyNumberFormat="1" applyBorder="1"/>
    <xf numFmtId="0" fontId="0" fillId="0" borderId="10" xfId="0" applyBorder="1"/>
    <xf numFmtId="44" fontId="0" fillId="0" borderId="17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0" fontId="0" fillId="2" borderId="1" xfId="0" applyFill="1" applyBorder="1" applyAlignment="1"/>
    <xf numFmtId="0" fontId="0" fillId="3" borderId="17" xfId="0" applyFill="1" applyBorder="1"/>
    <xf numFmtId="44" fontId="0" fillId="0" borderId="17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3" borderId="9" xfId="2" applyFont="1" applyFill="1" applyBorder="1" applyAlignment="1">
      <alignment horizontal="center"/>
    </xf>
    <xf numFmtId="44" fontId="0" fillId="3" borderId="11" xfId="2" applyFont="1" applyFill="1" applyBorder="1" applyAlignment="1">
      <alignment horizontal="center"/>
    </xf>
    <xf numFmtId="44" fontId="0" fillId="0" borderId="11" xfId="2" applyFont="1" applyBorder="1"/>
    <xf numFmtId="0" fontId="0" fillId="2" borderId="13" xfId="0" applyFill="1" applyBorder="1"/>
    <xf numFmtId="0" fontId="0" fillId="2" borderId="14" xfId="0" applyFill="1" applyBorder="1"/>
    <xf numFmtId="0" fontId="3" fillId="0" borderId="8" xfId="0" applyFont="1" applyBorder="1"/>
    <xf numFmtId="44" fontId="0" fillId="0" borderId="9" xfId="2" applyFont="1" applyBorder="1"/>
    <xf numFmtId="0" fontId="3" fillId="3" borderId="8" xfId="0" applyFont="1" applyFill="1" applyBorder="1"/>
    <xf numFmtId="44" fontId="0" fillId="3" borderId="1" xfId="2" applyFont="1" applyFill="1" applyBorder="1"/>
    <xf numFmtId="44" fontId="0" fillId="3" borderId="9" xfId="2" applyFont="1" applyFill="1" applyBorder="1"/>
    <xf numFmtId="0" fontId="3" fillId="3" borderId="10" xfId="0" applyFont="1" applyFill="1" applyBorder="1"/>
    <xf numFmtId="44" fontId="0" fillId="3" borderId="17" xfId="2" applyFont="1" applyFill="1" applyBorder="1"/>
    <xf numFmtId="44" fontId="0" fillId="3" borderId="11" xfId="2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44" fontId="3" fillId="6" borderId="19" xfId="2" applyFont="1" applyFill="1" applyBorder="1"/>
    <xf numFmtId="44" fontId="3" fillId="6" borderId="14" xfId="2" applyFont="1" applyFill="1" applyBorder="1"/>
    <xf numFmtId="44" fontId="3" fillId="6" borderId="17" xfId="2" applyFont="1" applyFill="1" applyBorder="1"/>
    <xf numFmtId="44" fontId="3" fillId="6" borderId="11" xfId="2" applyFont="1" applyFill="1" applyBorder="1"/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3" borderId="17" xfId="0" applyNumberFormat="1" applyFill="1" applyBorder="1" applyAlignment="1">
      <alignment horizontal="center"/>
    </xf>
    <xf numFmtId="44" fontId="0" fillId="3" borderId="11" xfId="0" applyNumberFormat="1" applyFill="1" applyBorder="1" applyAlignment="1">
      <alignment horizontal="center"/>
    </xf>
    <xf numFmtId="0" fontId="0" fillId="0" borderId="0" xfId="0" applyFont="1"/>
    <xf numFmtId="0" fontId="0" fillId="2" borderId="14" xfId="0" applyFont="1" applyFill="1" applyBorder="1"/>
    <xf numFmtId="0" fontId="0" fillId="0" borderId="8" xfId="0" applyBorder="1"/>
    <xf numFmtId="0" fontId="0" fillId="6" borderId="1" xfId="0" applyFill="1" applyBorder="1"/>
    <xf numFmtId="0" fontId="0" fillId="2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3" borderId="8" xfId="0" applyFill="1" applyBorder="1"/>
    <xf numFmtId="44" fontId="0" fillId="3" borderId="1" xfId="0" applyNumberFormat="1" applyFill="1" applyBorder="1"/>
    <xf numFmtId="44" fontId="0" fillId="0" borderId="9" xfId="2" applyFont="1" applyBorder="1" applyAlignment="1">
      <alignment horizontal="center"/>
    </xf>
    <xf numFmtId="0" fontId="0" fillId="2" borderId="13" xfId="0" applyFont="1" applyFill="1" applyBorder="1"/>
    <xf numFmtId="44" fontId="0" fillId="0" borderId="19" xfId="0" applyNumberFormat="1" applyBorder="1"/>
    <xf numFmtId="44" fontId="0" fillId="0" borderId="14" xfId="0" applyNumberFormat="1" applyBorder="1"/>
    <xf numFmtId="0" fontId="0" fillId="2" borderId="8" xfId="0" applyFont="1" applyFill="1" applyBorder="1"/>
    <xf numFmtId="44" fontId="0" fillId="0" borderId="9" xfId="0" applyNumberFormat="1" applyBorder="1"/>
    <xf numFmtId="0" fontId="0" fillId="2" borderId="10" xfId="0" applyFont="1" applyFill="1" applyBorder="1"/>
    <xf numFmtId="0" fontId="0" fillId="0" borderId="18" xfId="0" applyBorder="1"/>
    <xf numFmtId="44" fontId="0" fillId="0" borderId="23" xfId="0" applyNumberFormat="1" applyBorder="1"/>
    <xf numFmtId="43" fontId="0" fillId="0" borderId="1" xfId="1" applyFont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0" fontId="0" fillId="6" borderId="1" xfId="0" applyNumberFormat="1" applyFill="1" applyBorder="1"/>
    <xf numFmtId="0" fontId="0" fillId="2" borderId="5" xfId="0" applyFill="1" applyBorder="1"/>
    <xf numFmtId="0" fontId="0" fillId="2" borderId="27" xfId="0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6" borderId="1" xfId="2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44" fontId="0" fillId="3" borderId="21" xfId="2" applyFont="1" applyFill="1" applyBorder="1" applyAlignment="1">
      <alignment horizontal="center"/>
    </xf>
    <xf numFmtId="44" fontId="0" fillId="3" borderId="4" xfId="2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29" xfId="0" applyFill="1" applyBorder="1" applyAlignment="1">
      <alignment wrapText="1"/>
    </xf>
    <xf numFmtId="0" fontId="0" fillId="9" borderId="30" xfId="0" applyFill="1" applyBorder="1" applyAlignment="1">
      <alignment wrapText="1"/>
    </xf>
    <xf numFmtId="0" fontId="0" fillId="9" borderId="31" xfId="0" applyFill="1" applyBorder="1" applyAlignment="1">
      <alignment wrapText="1"/>
    </xf>
    <xf numFmtId="0" fontId="0" fillId="11" borderId="32" xfId="0" applyFill="1" applyBorder="1" applyAlignment="1">
      <alignment wrapText="1"/>
    </xf>
    <xf numFmtId="0" fontId="4" fillId="10" borderId="33" xfId="0" applyFont="1" applyFill="1" applyBorder="1" applyAlignment="1">
      <alignment horizontal="center" wrapText="1"/>
    </xf>
    <xf numFmtId="0" fontId="4" fillId="10" borderId="34" xfId="0" applyFont="1" applyFill="1" applyBorder="1" applyAlignment="1">
      <alignment horizontal="center" wrapText="1"/>
    </xf>
    <xf numFmtId="0" fontId="4" fillId="10" borderId="35" xfId="0" applyFont="1" applyFill="1" applyBorder="1" applyAlignment="1">
      <alignment horizontal="center" wrapText="1"/>
    </xf>
    <xf numFmtId="0" fontId="0" fillId="11" borderId="33" xfId="0" applyFill="1" applyBorder="1" applyAlignment="1">
      <alignment wrapText="1"/>
    </xf>
    <xf numFmtId="0" fontId="0" fillId="11" borderId="35" xfId="0" applyFill="1" applyBorder="1" applyAlignment="1">
      <alignment wrapText="1"/>
    </xf>
    <xf numFmtId="169" fontId="0" fillId="0" borderId="9" xfId="0" applyNumberFormat="1" applyFont="1" applyBorder="1"/>
    <xf numFmtId="169" fontId="0" fillId="3" borderId="9" xfId="0" applyNumberFormat="1" applyFont="1" applyFill="1" applyBorder="1"/>
    <xf numFmtId="169" fontId="0" fillId="0" borderId="11" xfId="0" applyNumberFormat="1" applyFont="1" applyBorder="1"/>
    <xf numFmtId="0" fontId="0" fillId="2" borderId="27" xfId="0" applyFill="1" applyBorder="1" applyAlignment="1">
      <alignment horizontal="left" indent="3"/>
    </xf>
  </cellXfs>
  <cellStyles count="3">
    <cellStyle name="Moeda" xfId="2" builtinId="4"/>
    <cellStyle name="Normal" xfId="0" builtinId="0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'exercicio 9'!$D$8</c:f>
              <c:strCache>
                <c:ptCount val="1"/>
                <c:pt idx="0">
                  <c:v>Custo em Reias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'exercicio 9'!$B$9:$B$19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Vermelho</c:v>
                </c:pt>
                <c:pt idx="5">
                  <c:v>Lapiseira</c:v>
                </c:pt>
                <c:pt idx="6">
                  <c:v>Régu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'exercicio 9'!$D$9:$D$19</c:f>
              <c:numCache>
                <c:formatCode>General</c:formatCode>
                <c:ptCount val="11"/>
                <c:pt idx="0">
                  <c:v>0.5</c:v>
                </c:pt>
                <c:pt idx="1">
                  <c:v>2.57</c:v>
                </c:pt>
                <c:pt idx="2" formatCode="0.00">
                  <c:v>5</c:v>
                </c:pt>
                <c:pt idx="3">
                  <c:v>0.15</c:v>
                </c:pt>
                <c:pt idx="4">
                  <c:v>0.15</c:v>
                </c:pt>
                <c:pt idx="5" formatCode="0.00">
                  <c:v>3</c:v>
                </c:pt>
                <c:pt idx="6">
                  <c:v>0.25</c:v>
                </c:pt>
                <c:pt idx="7">
                  <c:v>0.35</c:v>
                </c:pt>
                <c:pt idx="8" formatCode="0.00">
                  <c:v>6</c:v>
                </c:pt>
                <c:pt idx="9">
                  <c:v>3.14</c:v>
                </c:pt>
                <c:pt idx="10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1-4BAB-B42E-6EED5ED7675E}"/>
            </c:ext>
          </c:extLst>
        </c:ser>
        <c:ser>
          <c:idx val="1"/>
          <c:order val="1"/>
          <c:tx>
            <c:strRef>
              <c:f>'exercicio 9'!$E$8</c:f>
              <c:strCache>
                <c:ptCount val="1"/>
                <c:pt idx="0">
                  <c:v>Venda em Reias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'exercicio 9'!$B$9:$B$19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Vermelho</c:v>
                </c:pt>
                <c:pt idx="5">
                  <c:v>Lapiseira</c:v>
                </c:pt>
                <c:pt idx="6">
                  <c:v>Régu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'exercicio 9'!$E$9:$E$19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2.7</c:v>
                </c:pt>
                <c:pt idx="2" formatCode="0.00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 formatCode="0.00">
                  <c:v>4</c:v>
                </c:pt>
                <c:pt idx="10" formatCode="0.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1-4BAB-B42E-6EED5ED7675E}"/>
            </c:ext>
          </c:extLst>
        </c:ser>
        <c:ser>
          <c:idx val="2"/>
          <c:order val="2"/>
          <c:tx>
            <c:strRef>
              <c:f>'exercicio 9'!$G$8</c:f>
              <c:strCache>
                <c:ptCount val="1"/>
                <c:pt idx="0">
                  <c:v>Custo em Dolar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'exercicio 9'!$B$9:$B$19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Vermelho</c:v>
                </c:pt>
                <c:pt idx="5">
                  <c:v>Lapiseira</c:v>
                </c:pt>
                <c:pt idx="6">
                  <c:v>Régu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'exercicio 9'!$G$9:$G$19</c:f>
              <c:numCache>
                <c:formatCode>0.00</c:formatCode>
                <c:ptCount val="11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1-4BAB-B42E-6EED5ED7675E}"/>
            </c:ext>
          </c:extLst>
        </c:ser>
        <c:ser>
          <c:idx val="3"/>
          <c:order val="3"/>
          <c:tx>
            <c:strRef>
              <c:f>'exercicio 9'!$H$8</c:f>
              <c:strCache>
                <c:ptCount val="1"/>
                <c:pt idx="0">
                  <c:v>Venda em Dolar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'exercicio 9'!$B$9:$B$19</c:f>
              <c:strCache>
                <c:ptCount val="11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Vermelho</c:v>
                </c:pt>
                <c:pt idx="5">
                  <c:v>Lapiseira</c:v>
                </c:pt>
                <c:pt idx="6">
                  <c:v>Régu 15 cm</c:v>
                </c:pt>
                <c:pt idx="7">
                  <c:v>Régua 30 cm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'exercicio 9'!$H$9:$H$19</c:f>
              <c:numCache>
                <c:formatCode>0.00</c:formatCode>
                <c:ptCount val="11"/>
                <c:pt idx="0">
                  <c:v>0.16841317365269462</c:v>
                </c:pt>
                <c:pt idx="1">
                  <c:v>0.86564371257485029</c:v>
                </c:pt>
                <c:pt idx="2">
                  <c:v>1.6841317365269461</c:v>
                </c:pt>
                <c:pt idx="3">
                  <c:v>5.0523952095808386E-2</c:v>
                </c:pt>
                <c:pt idx="4">
                  <c:v>5.0523952095808386E-2</c:v>
                </c:pt>
                <c:pt idx="5">
                  <c:v>1.0104790419161678</c:v>
                </c:pt>
                <c:pt idx="6">
                  <c:v>8.420658682634731E-2</c:v>
                </c:pt>
                <c:pt idx="7">
                  <c:v>0.11788922155688622</c:v>
                </c:pt>
                <c:pt idx="8">
                  <c:v>2.0209580838323356</c:v>
                </c:pt>
                <c:pt idx="9">
                  <c:v>1.0576347305389222</c:v>
                </c:pt>
                <c:pt idx="10">
                  <c:v>1.9131736526946108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1-4BAB-B42E-6EED5ED7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0479"/>
        <c:axId val="1162949839"/>
        <c:axId val="1157772959"/>
      </c:line3DChart>
      <c:catAx>
        <c:axId val="69028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949839"/>
        <c:crosses val="autoZero"/>
        <c:auto val="1"/>
        <c:lblAlgn val="ctr"/>
        <c:lblOffset val="100"/>
        <c:noMultiLvlLbl val="0"/>
      </c:catAx>
      <c:valAx>
        <c:axId val="11629498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280479"/>
        <c:crosses val="autoZero"/>
        <c:crossBetween val="between"/>
      </c:valAx>
      <c:serAx>
        <c:axId val="1157772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1629498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127000</xdr:rowOff>
    </xdr:from>
    <xdr:to>
      <xdr:col>8</xdr:col>
      <xdr:colOff>149225</xdr:colOff>
      <xdr:row>35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47BE1-18C7-456B-A79F-42910DF07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zoomScaleNormal="100" workbookViewId="0">
      <selection activeCell="C6" sqref="C6"/>
    </sheetView>
  </sheetViews>
  <sheetFormatPr defaultRowHeight="14.5" x14ac:dyDescent="0.35"/>
  <cols>
    <col min="1" max="1" width="10.81640625" bestFit="1" customWidth="1"/>
    <col min="2" max="2" width="11.08984375" bestFit="1" customWidth="1"/>
    <col min="3" max="3" width="10.08984375" bestFit="1" customWidth="1"/>
    <col min="4" max="4" width="11.26953125" customWidth="1"/>
    <col min="5" max="6" width="9.08984375" bestFit="1" customWidth="1"/>
  </cols>
  <sheetData>
    <row r="1" spans="2:6" ht="15" thickBot="1" x14ac:dyDescent="0.4">
      <c r="D1" s="9"/>
      <c r="E1" s="9"/>
      <c r="F1" s="4"/>
    </row>
    <row r="2" spans="2:6" x14ac:dyDescent="0.35">
      <c r="B2" s="118" t="s">
        <v>3</v>
      </c>
      <c r="C2" s="120"/>
      <c r="D2" s="31"/>
      <c r="E2" s="9"/>
      <c r="F2" s="4"/>
    </row>
    <row r="3" spans="2:6" x14ac:dyDescent="0.35">
      <c r="B3" s="13" t="s">
        <v>0</v>
      </c>
      <c r="C3" s="17">
        <v>6</v>
      </c>
      <c r="D3" s="7"/>
      <c r="E3" s="9"/>
      <c r="F3" s="4"/>
    </row>
    <row r="4" spans="2:6" ht="15" thickBot="1" x14ac:dyDescent="0.4">
      <c r="B4" s="13" t="s">
        <v>1</v>
      </c>
      <c r="C4" s="17">
        <v>8</v>
      </c>
      <c r="D4" s="7"/>
      <c r="E4" s="9"/>
      <c r="F4" s="4"/>
    </row>
    <row r="5" spans="2:6" x14ac:dyDescent="0.35">
      <c r="B5" s="13" t="s">
        <v>2</v>
      </c>
      <c r="C5" s="17">
        <v>9</v>
      </c>
      <c r="D5" s="33" t="s">
        <v>18</v>
      </c>
      <c r="E5" s="9"/>
      <c r="F5" s="4"/>
    </row>
    <row r="6" spans="2:6" ht="15" thickBot="1" x14ac:dyDescent="0.4">
      <c r="B6" s="18" t="s">
        <v>9</v>
      </c>
      <c r="C6" s="19">
        <f>SUM(C5,C4,C3,)/3</f>
        <v>7.666666666666667</v>
      </c>
      <c r="D6" s="32" t="str">
        <f>IF(C6&gt;=7,"Aprovado","Reprovado")</f>
        <v>Aprovado</v>
      </c>
    </row>
    <row r="7" spans="2:6" ht="15" thickBot="1" x14ac:dyDescent="0.4">
      <c r="B7" s="4"/>
      <c r="C7" s="5"/>
    </row>
    <row r="8" spans="2:6" x14ac:dyDescent="0.35">
      <c r="B8" s="118" t="s">
        <v>4</v>
      </c>
      <c r="C8" s="120"/>
    </row>
    <row r="9" spans="2:6" x14ac:dyDescent="0.35">
      <c r="B9" s="13" t="s">
        <v>5</v>
      </c>
      <c r="C9" s="14">
        <v>80</v>
      </c>
    </row>
    <row r="10" spans="2:6" x14ac:dyDescent="0.35">
      <c r="B10" s="13" t="s">
        <v>6</v>
      </c>
      <c r="C10" s="14">
        <v>120</v>
      </c>
    </row>
    <row r="11" spans="2:6" x14ac:dyDescent="0.35">
      <c r="B11" s="13" t="s">
        <v>7</v>
      </c>
      <c r="C11" s="14">
        <v>200</v>
      </c>
    </row>
    <row r="12" spans="2:6" ht="15" thickBot="1" x14ac:dyDescent="0.4">
      <c r="B12" s="15" t="s">
        <v>8</v>
      </c>
      <c r="C12" s="16">
        <f>SUM(C11,C10,C9)</f>
        <v>400</v>
      </c>
    </row>
    <row r="13" spans="2:6" ht="15" thickBot="1" x14ac:dyDescent="0.4"/>
    <row r="14" spans="2:6" x14ac:dyDescent="0.35">
      <c r="B14" s="118" t="s">
        <v>10</v>
      </c>
      <c r="C14" s="119"/>
      <c r="D14" s="119"/>
      <c r="E14" s="120"/>
    </row>
    <row r="15" spans="2:6" x14ac:dyDescent="0.35">
      <c r="B15" s="13" t="s">
        <v>17</v>
      </c>
      <c r="C15" s="12" t="s">
        <v>14</v>
      </c>
      <c r="D15" s="11" t="s">
        <v>15</v>
      </c>
      <c r="E15" s="14" t="s">
        <v>16</v>
      </c>
    </row>
    <row r="16" spans="2:6" x14ac:dyDescent="0.35">
      <c r="B16" s="13" t="s">
        <v>11</v>
      </c>
      <c r="C16" s="20">
        <v>20</v>
      </c>
      <c r="D16" s="22">
        <v>0.5</v>
      </c>
      <c r="E16" s="14">
        <f>PRODUCT(D16,C16)</f>
        <v>10</v>
      </c>
      <c r="F16" s="25"/>
    </row>
    <row r="17" spans="2:5" x14ac:dyDescent="0.35">
      <c r="B17" s="13" t="s">
        <v>12</v>
      </c>
      <c r="C17" s="20">
        <v>15</v>
      </c>
      <c r="D17" s="27">
        <v>1</v>
      </c>
      <c r="E17" s="26">
        <f t="shared" ref="E17" si="0">PRODUCT(D17,C17)</f>
        <v>15</v>
      </c>
    </row>
    <row r="18" spans="2:5" ht="15" thickBot="1" x14ac:dyDescent="0.4">
      <c r="B18" s="23" t="s">
        <v>13</v>
      </c>
      <c r="C18" s="21">
        <v>50</v>
      </c>
      <c r="D18" s="24">
        <v>0.3</v>
      </c>
      <c r="E18" s="16">
        <f>PRODUCT(D18,C18)</f>
        <v>15</v>
      </c>
    </row>
  </sheetData>
  <mergeCells count="3">
    <mergeCell ref="B14:E14"/>
    <mergeCell ref="B2:C2"/>
    <mergeCell ref="B8:C8"/>
  </mergeCells>
  <conditionalFormatting sqref="D6">
    <cfRule type="cellIs" dxfId="1" priority="1" operator="equal">
      <formula>"Reprovado"</formula>
    </cfRule>
    <cfRule type="cellIs" dxfId="0" priority="2" operator="equal">
      <formula>"Aprovado"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17B7-A254-40C8-8D78-F869A423DB1A}">
  <dimension ref="B1:I20"/>
  <sheetViews>
    <sheetView tabSelected="1" topLeftCell="B11" workbookViewId="0">
      <selection activeCell="K16" sqref="K16"/>
    </sheetView>
  </sheetViews>
  <sheetFormatPr defaultRowHeight="14.5" x14ac:dyDescent="0.35"/>
  <cols>
    <col min="2" max="2" width="15.26953125" bestFit="1" customWidth="1"/>
    <col min="3" max="3" width="7.54296875" bestFit="1" customWidth="1"/>
    <col min="4" max="4" width="13.54296875" bestFit="1" customWidth="1"/>
    <col min="5" max="5" width="14.08984375" bestFit="1" customWidth="1"/>
    <col min="6" max="6" width="11.6328125" bestFit="1" customWidth="1"/>
    <col min="7" max="7" width="13.7265625" bestFit="1" customWidth="1"/>
    <col min="8" max="8" width="14.26953125" bestFit="1" customWidth="1"/>
    <col min="9" max="9" width="9.08984375" bestFit="1" customWidth="1"/>
  </cols>
  <sheetData>
    <row r="1" spans="2:9" ht="15" thickBot="1" x14ac:dyDescent="0.4"/>
    <row r="2" spans="2:9" ht="15" thickBot="1" x14ac:dyDescent="0.4">
      <c r="B2" s="108" t="s">
        <v>195</v>
      </c>
    </row>
    <row r="4" spans="2:9" x14ac:dyDescent="0.35">
      <c r="B4" s="35" t="s">
        <v>196</v>
      </c>
      <c r="C4" s="107">
        <v>0.125</v>
      </c>
    </row>
    <row r="5" spans="2:9" x14ac:dyDescent="0.35">
      <c r="B5" s="35" t="s">
        <v>73</v>
      </c>
      <c r="C5" s="86">
        <v>3.34</v>
      </c>
    </row>
    <row r="7" spans="2:9" x14ac:dyDescent="0.35">
      <c r="C7" s="139" t="s">
        <v>208</v>
      </c>
      <c r="D7" s="139"/>
      <c r="E7" s="139"/>
      <c r="F7" s="139"/>
      <c r="G7" s="139" t="s">
        <v>209</v>
      </c>
      <c r="H7" s="139"/>
      <c r="I7" s="139"/>
    </row>
    <row r="8" spans="2:9" x14ac:dyDescent="0.35">
      <c r="B8" s="34" t="s">
        <v>27</v>
      </c>
      <c r="C8" s="109" t="s">
        <v>197</v>
      </c>
      <c r="D8" s="152" t="s">
        <v>218</v>
      </c>
      <c r="E8" s="152" t="s">
        <v>221</v>
      </c>
      <c r="F8" s="109" t="s">
        <v>8</v>
      </c>
      <c r="G8" s="152" t="s">
        <v>220</v>
      </c>
      <c r="H8" s="152" t="s">
        <v>219</v>
      </c>
      <c r="I8" s="109" t="s">
        <v>8</v>
      </c>
    </row>
    <row r="9" spans="2:9" x14ac:dyDescent="0.35">
      <c r="B9" s="34" t="s">
        <v>198</v>
      </c>
      <c r="C9" s="8">
        <v>500</v>
      </c>
      <c r="D9" s="8">
        <v>0.5</v>
      </c>
      <c r="E9" s="8">
        <v>0.55000000000000004</v>
      </c>
      <c r="F9" s="36">
        <f>E9*C9</f>
        <v>275</v>
      </c>
      <c r="G9" s="110">
        <f>D9/$C$5</f>
        <v>0.14970059880239522</v>
      </c>
      <c r="H9" s="111">
        <f>G9*(1+$C$4)</f>
        <v>0.16841317365269462</v>
      </c>
      <c r="I9" s="36">
        <f>H9+G9</f>
        <v>0.31811377245508987</v>
      </c>
    </row>
    <row r="10" spans="2:9" x14ac:dyDescent="0.35">
      <c r="B10" s="34" t="s">
        <v>199</v>
      </c>
      <c r="C10" s="8">
        <v>200</v>
      </c>
      <c r="D10" s="8">
        <v>2.57</v>
      </c>
      <c r="E10" s="8">
        <v>2.7</v>
      </c>
      <c r="F10" s="36">
        <f t="shared" ref="F10:F19" si="0">E10*C10</f>
        <v>540</v>
      </c>
      <c r="G10" s="110">
        <f t="shared" ref="G10:G19" si="1">D10/$C$5</f>
        <v>0.76946107784431139</v>
      </c>
      <c r="H10" s="111">
        <f t="shared" ref="H10:H19" si="2">G10*(1+$C$4)</f>
        <v>0.86564371257485029</v>
      </c>
      <c r="I10" s="36">
        <f t="shared" ref="I10:I19" si="3">H10+G10</f>
        <v>1.6351047904191618</v>
      </c>
    </row>
    <row r="11" spans="2:9" x14ac:dyDescent="0.35">
      <c r="B11" s="34" t="s">
        <v>200</v>
      </c>
      <c r="C11" s="8">
        <v>300</v>
      </c>
      <c r="D11" s="111">
        <v>5</v>
      </c>
      <c r="E11" s="111">
        <v>5.5</v>
      </c>
      <c r="F11" s="36">
        <f t="shared" si="0"/>
        <v>1650</v>
      </c>
      <c r="G11" s="110">
        <f t="shared" si="1"/>
        <v>1.4970059880239521</v>
      </c>
      <c r="H11" s="111">
        <f t="shared" si="2"/>
        <v>1.6841317365269461</v>
      </c>
      <c r="I11" s="36">
        <f t="shared" si="3"/>
        <v>3.181137724550898</v>
      </c>
    </row>
    <row r="12" spans="2:9" x14ac:dyDescent="0.35">
      <c r="B12" s="34" t="s">
        <v>75</v>
      </c>
      <c r="C12" s="8">
        <v>1000</v>
      </c>
      <c r="D12" s="8">
        <v>0.15</v>
      </c>
      <c r="E12" s="8">
        <v>0.25</v>
      </c>
      <c r="F12" s="36">
        <f t="shared" si="0"/>
        <v>250</v>
      </c>
      <c r="G12" s="110">
        <f t="shared" si="1"/>
        <v>4.4910179640718563E-2</v>
      </c>
      <c r="H12" s="111">
        <f t="shared" si="2"/>
        <v>5.0523952095808386E-2</v>
      </c>
      <c r="I12" s="36">
        <f t="shared" si="3"/>
        <v>9.5434131736526956E-2</v>
      </c>
    </row>
    <row r="13" spans="2:9" x14ac:dyDescent="0.35">
      <c r="B13" s="34" t="s">
        <v>76</v>
      </c>
      <c r="C13" s="8">
        <v>1000</v>
      </c>
      <c r="D13" s="8">
        <v>0.15</v>
      </c>
      <c r="E13" s="8">
        <v>0.25</v>
      </c>
      <c r="F13" s="36">
        <f t="shared" si="0"/>
        <v>250</v>
      </c>
      <c r="G13" s="110">
        <f t="shared" si="1"/>
        <v>4.4910179640718563E-2</v>
      </c>
      <c r="H13" s="111">
        <f t="shared" si="2"/>
        <v>5.0523952095808386E-2</v>
      </c>
      <c r="I13" s="36">
        <f t="shared" si="3"/>
        <v>9.5434131736526956E-2</v>
      </c>
    </row>
    <row r="14" spans="2:9" x14ac:dyDescent="0.35">
      <c r="B14" s="34" t="s">
        <v>201</v>
      </c>
      <c r="C14" s="8">
        <v>200</v>
      </c>
      <c r="D14" s="111">
        <v>3</v>
      </c>
      <c r="E14" s="8">
        <v>3.5</v>
      </c>
      <c r="F14" s="36">
        <f t="shared" si="0"/>
        <v>700</v>
      </c>
      <c r="G14" s="110">
        <f t="shared" si="1"/>
        <v>0.89820359281437134</v>
      </c>
      <c r="H14" s="111">
        <f t="shared" si="2"/>
        <v>1.0104790419161678</v>
      </c>
      <c r="I14" s="36">
        <f t="shared" si="3"/>
        <v>1.908682634730539</v>
      </c>
    </row>
    <row r="15" spans="2:9" x14ac:dyDescent="0.35">
      <c r="B15" s="34" t="s">
        <v>202</v>
      </c>
      <c r="C15" s="8">
        <v>500</v>
      </c>
      <c r="D15" s="8">
        <v>0.25</v>
      </c>
      <c r="E15" s="8">
        <v>0.3</v>
      </c>
      <c r="F15" s="36">
        <f t="shared" si="0"/>
        <v>150</v>
      </c>
      <c r="G15" s="110">
        <f t="shared" si="1"/>
        <v>7.4850299401197612E-2</v>
      </c>
      <c r="H15" s="111">
        <f t="shared" si="2"/>
        <v>8.420658682634731E-2</v>
      </c>
      <c r="I15" s="36">
        <f t="shared" si="3"/>
        <v>0.15905688622754494</v>
      </c>
    </row>
    <row r="16" spans="2:9" x14ac:dyDescent="0.35">
      <c r="B16" s="34" t="s">
        <v>203</v>
      </c>
      <c r="C16" s="8">
        <v>500</v>
      </c>
      <c r="D16" s="8">
        <v>0.35</v>
      </c>
      <c r="E16" s="8">
        <v>0.45</v>
      </c>
      <c r="F16" s="36">
        <f t="shared" si="0"/>
        <v>225</v>
      </c>
      <c r="G16" s="110">
        <f t="shared" si="1"/>
        <v>0.10479041916167664</v>
      </c>
      <c r="H16" s="111">
        <f t="shared" si="2"/>
        <v>0.11788922155688622</v>
      </c>
      <c r="I16" s="36">
        <f t="shared" si="3"/>
        <v>0.22267964071856286</v>
      </c>
    </row>
    <row r="17" spans="2:9" x14ac:dyDescent="0.35">
      <c r="B17" s="34" t="s">
        <v>204</v>
      </c>
      <c r="C17" s="8">
        <v>50</v>
      </c>
      <c r="D17" s="111">
        <v>6</v>
      </c>
      <c r="E17" s="8">
        <v>6.5</v>
      </c>
      <c r="F17" s="36">
        <f t="shared" si="0"/>
        <v>325</v>
      </c>
      <c r="G17" s="110">
        <f t="shared" si="1"/>
        <v>1.7964071856287427</v>
      </c>
      <c r="H17" s="111">
        <f t="shared" si="2"/>
        <v>2.0209580838323356</v>
      </c>
      <c r="I17" s="36">
        <f t="shared" si="3"/>
        <v>3.817365269461078</v>
      </c>
    </row>
    <row r="18" spans="2:9" x14ac:dyDescent="0.35">
      <c r="B18" s="34" t="s">
        <v>205</v>
      </c>
      <c r="C18" s="8">
        <v>100</v>
      </c>
      <c r="D18" s="8">
        <v>3.14</v>
      </c>
      <c r="E18" s="111">
        <v>4</v>
      </c>
      <c r="F18" s="36">
        <f t="shared" si="0"/>
        <v>400</v>
      </c>
      <c r="G18" s="110">
        <f t="shared" si="1"/>
        <v>0.940119760479042</v>
      </c>
      <c r="H18" s="111">
        <f t="shared" si="2"/>
        <v>1.0576347305389222</v>
      </c>
      <c r="I18" s="36">
        <f t="shared" si="3"/>
        <v>1.9977544910179641</v>
      </c>
    </row>
    <row r="19" spans="2:9" x14ac:dyDescent="0.35">
      <c r="B19" s="34" t="s">
        <v>206</v>
      </c>
      <c r="C19" s="8">
        <v>100</v>
      </c>
      <c r="D19" s="8">
        <v>5.68</v>
      </c>
      <c r="E19" s="111">
        <v>6</v>
      </c>
      <c r="F19" s="36">
        <f t="shared" si="0"/>
        <v>600</v>
      </c>
      <c r="G19" s="110">
        <f t="shared" si="1"/>
        <v>1.7005988023952097</v>
      </c>
      <c r="H19" s="111">
        <f t="shared" si="2"/>
        <v>1.9131736526946108</v>
      </c>
      <c r="I19" s="36">
        <f t="shared" si="3"/>
        <v>3.6137724550898205</v>
      </c>
    </row>
    <row r="20" spans="2:9" x14ac:dyDescent="0.35">
      <c r="B20" s="34" t="s">
        <v>207</v>
      </c>
      <c r="C20" s="112">
        <f>SUM(C9:C19)</f>
        <v>4450</v>
      </c>
      <c r="D20" s="112">
        <f t="shared" ref="D20:I20" si="4">SUM(D9:D19)</f>
        <v>26.79</v>
      </c>
      <c r="E20" s="112">
        <f t="shared" si="4"/>
        <v>30</v>
      </c>
      <c r="F20" s="113">
        <f t="shared" si="4"/>
        <v>5365</v>
      </c>
      <c r="G20" s="114">
        <f t="shared" si="4"/>
        <v>8.0209580838323351</v>
      </c>
      <c r="H20" s="114">
        <f t="shared" si="4"/>
        <v>9.0235778443113794</v>
      </c>
      <c r="I20" s="113">
        <f t="shared" si="4"/>
        <v>17.044535928143713</v>
      </c>
    </row>
  </sheetData>
  <mergeCells count="2">
    <mergeCell ref="C7:F7"/>
    <mergeCell ref="G7:I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125-E492-4319-A3BD-25308A06949F}">
  <dimension ref="A1:I37"/>
  <sheetViews>
    <sheetView workbookViewId="0">
      <selection activeCell="C3" sqref="C3:D3"/>
    </sheetView>
  </sheetViews>
  <sheetFormatPr defaultRowHeight="14.5" x14ac:dyDescent="0.35"/>
  <cols>
    <col min="1" max="1" width="13.7265625" bestFit="1" customWidth="1"/>
    <col min="2" max="5" width="12.6328125" bestFit="1" customWidth="1"/>
    <col min="6" max="6" width="13.7265625" bestFit="1" customWidth="1"/>
    <col min="7" max="9" width="12.6328125" bestFit="1" customWidth="1"/>
  </cols>
  <sheetData>
    <row r="1" spans="1:9" ht="15" thickBot="1" x14ac:dyDescent="0.4">
      <c r="A1" s="140"/>
      <c r="B1" s="141"/>
      <c r="C1" s="141"/>
      <c r="D1" s="141"/>
      <c r="E1" s="140"/>
    </row>
    <row r="2" spans="1:9" ht="15" thickBot="1" x14ac:dyDescent="0.4">
      <c r="A2" s="142"/>
      <c r="B2" s="144" t="s">
        <v>210</v>
      </c>
      <c r="C2" s="145"/>
      <c r="D2" s="146"/>
      <c r="E2" s="140"/>
    </row>
    <row r="3" spans="1:9" ht="29" customHeight="1" thickBot="1" x14ac:dyDescent="0.4">
      <c r="A3" s="142"/>
      <c r="B3" s="143" t="s">
        <v>211</v>
      </c>
      <c r="C3" s="147" t="s">
        <v>217</v>
      </c>
      <c r="D3" s="148"/>
      <c r="E3" s="140"/>
    </row>
    <row r="4" spans="1:9" ht="15" thickBot="1" x14ac:dyDescent="0.4">
      <c r="A4" s="142"/>
      <c r="B4" s="143" t="s">
        <v>212</v>
      </c>
      <c r="C4" s="147" t="s">
        <v>213</v>
      </c>
      <c r="D4" s="148"/>
      <c r="E4" s="140"/>
    </row>
    <row r="5" spans="1:9" ht="15" thickBot="1" x14ac:dyDescent="0.4">
      <c r="A5" s="142"/>
      <c r="B5" s="143" t="s">
        <v>214</v>
      </c>
      <c r="C5" s="147" t="s">
        <v>185</v>
      </c>
      <c r="D5" s="148"/>
      <c r="E5" s="140"/>
    </row>
    <row r="6" spans="1:9" ht="15" thickBot="1" x14ac:dyDescent="0.4">
      <c r="A6" s="142"/>
      <c r="B6" s="143" t="s">
        <v>215</v>
      </c>
      <c r="C6" s="147" t="s">
        <v>216</v>
      </c>
      <c r="D6" s="148"/>
      <c r="E6" s="140"/>
    </row>
    <row r="7" spans="1:9" ht="15" thickBot="1" x14ac:dyDescent="0.4">
      <c r="A7" s="140"/>
      <c r="B7" s="140"/>
      <c r="C7" s="140"/>
      <c r="D7" s="140"/>
      <c r="E7" s="140"/>
    </row>
    <row r="10" spans="1:9" x14ac:dyDescent="0.35">
      <c r="A10" s="127" t="s">
        <v>19</v>
      </c>
      <c r="B10" s="127"/>
      <c r="C10" s="127"/>
      <c r="D10" s="127"/>
    </row>
    <row r="11" spans="1:9" ht="15" thickBot="1" x14ac:dyDescent="0.4"/>
    <row r="12" spans="1:9" x14ac:dyDescent="0.35">
      <c r="A12" s="29" t="s">
        <v>20</v>
      </c>
      <c r="B12" s="38" t="s">
        <v>27</v>
      </c>
      <c r="C12" s="30" t="s">
        <v>22</v>
      </c>
      <c r="D12" s="30" t="s">
        <v>21</v>
      </c>
      <c r="E12" s="30" t="s">
        <v>23</v>
      </c>
      <c r="F12" s="30" t="s">
        <v>24</v>
      </c>
      <c r="G12" s="30" t="s">
        <v>25</v>
      </c>
      <c r="H12" s="30" t="s">
        <v>26</v>
      </c>
      <c r="I12" s="39" t="s">
        <v>9</v>
      </c>
    </row>
    <row r="13" spans="1:9" x14ac:dyDescent="0.35">
      <c r="A13" s="40">
        <v>1</v>
      </c>
      <c r="B13" s="2" t="s">
        <v>28</v>
      </c>
      <c r="C13" s="36">
        <v>4500</v>
      </c>
      <c r="D13" s="36">
        <v>5040</v>
      </c>
      <c r="E13" s="36">
        <v>5696</v>
      </c>
      <c r="F13" s="44">
        <f>SUM(C13:E13)</f>
        <v>15236</v>
      </c>
      <c r="G13" s="36">
        <f t="shared" ref="G13:G18" si="0">LARGE(C13:E13,1)</f>
        <v>5696</v>
      </c>
      <c r="H13" s="36">
        <f>SMALL(C13:E13,1)</f>
        <v>4500</v>
      </c>
      <c r="I13" s="45">
        <f>MEDIAN(C13:E13)</f>
        <v>5040</v>
      </c>
    </row>
    <row r="14" spans="1:9" x14ac:dyDescent="0.35">
      <c r="A14" s="13">
        <v>2</v>
      </c>
      <c r="B14" s="10" t="s">
        <v>29</v>
      </c>
      <c r="C14" s="22">
        <v>6250</v>
      </c>
      <c r="D14" s="22">
        <v>7000</v>
      </c>
      <c r="E14" s="22">
        <v>7910</v>
      </c>
      <c r="F14" s="44">
        <f t="shared" ref="F14:F18" si="1">SUM(C14:E14)</f>
        <v>21160</v>
      </c>
      <c r="G14" s="36">
        <f t="shared" si="0"/>
        <v>7910</v>
      </c>
      <c r="H14" s="36">
        <f t="shared" ref="H14:H18" si="2">SMALL(C14:E14,1)</f>
        <v>6250</v>
      </c>
      <c r="I14" s="45">
        <f t="shared" ref="I14:I18" si="3">MEDIAN(C14:E14)</f>
        <v>7000</v>
      </c>
    </row>
    <row r="15" spans="1:9" x14ac:dyDescent="0.35">
      <c r="A15" s="40">
        <v>3</v>
      </c>
      <c r="B15" s="2" t="s">
        <v>30</v>
      </c>
      <c r="C15" s="36">
        <v>3300</v>
      </c>
      <c r="D15" s="36">
        <v>3696</v>
      </c>
      <c r="E15" s="36">
        <v>4176</v>
      </c>
      <c r="F15" s="44">
        <f t="shared" si="1"/>
        <v>11172</v>
      </c>
      <c r="G15" s="36">
        <f t="shared" si="0"/>
        <v>4176</v>
      </c>
      <c r="H15" s="36">
        <f t="shared" si="2"/>
        <v>3300</v>
      </c>
      <c r="I15" s="45">
        <f t="shared" si="3"/>
        <v>3696</v>
      </c>
    </row>
    <row r="16" spans="1:9" x14ac:dyDescent="0.35">
      <c r="A16" s="13">
        <v>4</v>
      </c>
      <c r="B16" s="10" t="s">
        <v>12</v>
      </c>
      <c r="C16" s="22">
        <v>8000</v>
      </c>
      <c r="D16" s="22">
        <v>8690</v>
      </c>
      <c r="E16" s="22">
        <v>10125</v>
      </c>
      <c r="F16" s="44">
        <f t="shared" si="1"/>
        <v>26815</v>
      </c>
      <c r="G16" s="36">
        <f t="shared" si="0"/>
        <v>10125</v>
      </c>
      <c r="H16" s="36">
        <f t="shared" si="2"/>
        <v>8000</v>
      </c>
      <c r="I16" s="45">
        <f t="shared" si="3"/>
        <v>8690</v>
      </c>
    </row>
    <row r="17" spans="1:9" x14ac:dyDescent="0.35">
      <c r="A17" s="40">
        <v>5</v>
      </c>
      <c r="B17" s="2" t="s">
        <v>31</v>
      </c>
      <c r="C17" s="36">
        <v>4557</v>
      </c>
      <c r="D17" s="36">
        <v>5104</v>
      </c>
      <c r="E17" s="36">
        <v>5676</v>
      </c>
      <c r="F17" s="44">
        <f t="shared" si="1"/>
        <v>15337</v>
      </c>
      <c r="G17" s="36">
        <f t="shared" si="0"/>
        <v>5676</v>
      </c>
      <c r="H17" s="36">
        <f t="shared" si="2"/>
        <v>4557</v>
      </c>
      <c r="I17" s="45">
        <f t="shared" si="3"/>
        <v>5104</v>
      </c>
    </row>
    <row r="18" spans="1:9" ht="15" thickBot="1" x14ac:dyDescent="0.4">
      <c r="A18" s="23">
        <v>6</v>
      </c>
      <c r="B18" s="53" t="s">
        <v>32</v>
      </c>
      <c r="C18" s="24">
        <v>3260</v>
      </c>
      <c r="D18" s="24">
        <v>3640</v>
      </c>
      <c r="E18" s="24">
        <v>4113</v>
      </c>
      <c r="F18" s="54">
        <f t="shared" si="1"/>
        <v>11013</v>
      </c>
      <c r="G18" s="42">
        <f t="shared" si="0"/>
        <v>4113</v>
      </c>
      <c r="H18" s="42">
        <f t="shared" si="2"/>
        <v>3260</v>
      </c>
      <c r="I18" s="55">
        <f t="shared" si="3"/>
        <v>3640</v>
      </c>
    </row>
    <row r="19" spans="1:9" ht="15" thickBot="1" x14ac:dyDescent="0.4"/>
    <row r="20" spans="1:9" x14ac:dyDescent="0.35">
      <c r="A20" s="118" t="s">
        <v>8</v>
      </c>
      <c r="B20" s="119"/>
      <c r="C20" s="120"/>
      <c r="F20" s="31"/>
      <c r="G20" s="31"/>
      <c r="H20" s="31"/>
      <c r="I20" s="31"/>
    </row>
    <row r="21" spans="1:9" x14ac:dyDescent="0.35">
      <c r="A21" s="13" t="s">
        <v>22</v>
      </c>
      <c r="B21" s="11" t="s">
        <v>21</v>
      </c>
      <c r="C21" s="28" t="s">
        <v>23</v>
      </c>
      <c r="F21" s="6"/>
      <c r="G21" s="6"/>
      <c r="H21" s="6"/>
      <c r="I21" s="6"/>
    </row>
    <row r="22" spans="1:9" ht="15" thickBot="1" x14ac:dyDescent="0.4">
      <c r="A22" s="50">
        <f>SUM(C13:C18)</f>
        <v>29867</v>
      </c>
      <c r="B22" s="49">
        <f>SUM(D13:D18)</f>
        <v>33170</v>
      </c>
      <c r="C22" s="51">
        <f>SUM(E13:E18)</f>
        <v>37696</v>
      </c>
    </row>
    <row r="23" spans="1:9" ht="15" thickBot="1" x14ac:dyDescent="0.4"/>
    <row r="24" spans="1:9" x14ac:dyDescent="0.35">
      <c r="A24" s="115" t="s">
        <v>20</v>
      </c>
      <c r="B24" s="38" t="s">
        <v>27</v>
      </c>
      <c r="C24" s="116" t="s">
        <v>34</v>
      </c>
      <c r="D24" s="116" t="s">
        <v>35</v>
      </c>
      <c r="E24" s="116" t="s">
        <v>36</v>
      </c>
      <c r="F24" s="116" t="s">
        <v>33</v>
      </c>
      <c r="G24" s="116" t="s">
        <v>25</v>
      </c>
      <c r="H24" s="116" t="s">
        <v>26</v>
      </c>
      <c r="I24" s="117" t="s">
        <v>9</v>
      </c>
    </row>
    <row r="25" spans="1:9" x14ac:dyDescent="0.35">
      <c r="A25" s="40">
        <v>1</v>
      </c>
      <c r="B25" s="2" t="s">
        <v>28</v>
      </c>
      <c r="C25" s="36">
        <v>6265</v>
      </c>
      <c r="D25" s="36">
        <v>6954</v>
      </c>
      <c r="E25" s="36">
        <v>7858</v>
      </c>
      <c r="F25" s="44">
        <f>SUM(C25:E25)</f>
        <v>21077</v>
      </c>
      <c r="G25" s="36">
        <f>LARGE(C25:E25,1)</f>
        <v>7858</v>
      </c>
      <c r="H25" s="36">
        <f>SMALL(C25:E25,1)</f>
        <v>6265</v>
      </c>
      <c r="I25" s="45">
        <f>MEDIAN(C25:E25)</f>
        <v>6954</v>
      </c>
    </row>
    <row r="26" spans="1:9" x14ac:dyDescent="0.35">
      <c r="A26" s="13">
        <v>2</v>
      </c>
      <c r="B26" s="10" t="s">
        <v>29</v>
      </c>
      <c r="C26" s="22">
        <v>8701</v>
      </c>
      <c r="D26" s="22">
        <v>9658</v>
      </c>
      <c r="E26" s="22">
        <v>10197</v>
      </c>
      <c r="F26" s="22">
        <f t="shared" ref="F26:F30" si="4">SUM(C26:E26)</f>
        <v>28556</v>
      </c>
      <c r="G26" s="22">
        <f t="shared" ref="G26:G30" si="5">LARGE(C26:E26,1)</f>
        <v>10197</v>
      </c>
      <c r="H26" s="22">
        <f t="shared" ref="H26:H30" si="6">SMALL(C26:E26,1)</f>
        <v>8701</v>
      </c>
      <c r="I26" s="56">
        <f t="shared" ref="I26:I30" si="7">MEDIAN(C26:E26)</f>
        <v>9658</v>
      </c>
    </row>
    <row r="27" spans="1:9" x14ac:dyDescent="0.35">
      <c r="A27" s="40">
        <v>3</v>
      </c>
      <c r="B27" s="2" t="s">
        <v>30</v>
      </c>
      <c r="C27" s="36">
        <v>4569</v>
      </c>
      <c r="D27" s="36">
        <v>5099</v>
      </c>
      <c r="E27" s="36">
        <v>5769</v>
      </c>
      <c r="F27" s="44">
        <f t="shared" si="4"/>
        <v>15437</v>
      </c>
      <c r="G27" s="36">
        <f t="shared" si="5"/>
        <v>5769</v>
      </c>
      <c r="H27" s="36">
        <f t="shared" si="6"/>
        <v>4569</v>
      </c>
      <c r="I27" s="45">
        <f t="shared" si="7"/>
        <v>5099</v>
      </c>
    </row>
    <row r="28" spans="1:9" x14ac:dyDescent="0.35">
      <c r="A28" s="13">
        <v>4</v>
      </c>
      <c r="B28" s="10" t="s">
        <v>12</v>
      </c>
      <c r="C28" s="22">
        <v>12341</v>
      </c>
      <c r="D28" s="22">
        <v>12365</v>
      </c>
      <c r="E28" s="22">
        <v>13969</v>
      </c>
      <c r="F28" s="22">
        <f t="shared" si="4"/>
        <v>38675</v>
      </c>
      <c r="G28" s="22">
        <f t="shared" si="5"/>
        <v>13969</v>
      </c>
      <c r="H28" s="22">
        <f t="shared" si="6"/>
        <v>12341</v>
      </c>
      <c r="I28" s="56">
        <f t="shared" si="7"/>
        <v>12365</v>
      </c>
    </row>
    <row r="29" spans="1:9" x14ac:dyDescent="0.35">
      <c r="A29" s="40">
        <v>5</v>
      </c>
      <c r="B29" s="2" t="s">
        <v>31</v>
      </c>
      <c r="C29" s="36">
        <v>6344</v>
      </c>
      <c r="D29" s="36">
        <v>7042</v>
      </c>
      <c r="E29" s="36">
        <v>7957</v>
      </c>
      <c r="F29" s="44">
        <f t="shared" si="4"/>
        <v>21343</v>
      </c>
      <c r="G29" s="36">
        <f t="shared" si="5"/>
        <v>7957</v>
      </c>
      <c r="H29" s="36">
        <f t="shared" si="6"/>
        <v>6344</v>
      </c>
      <c r="I29" s="45">
        <f t="shared" si="7"/>
        <v>7042</v>
      </c>
    </row>
    <row r="30" spans="1:9" ht="15" thickBot="1" x14ac:dyDescent="0.4">
      <c r="A30" s="23">
        <v>6</v>
      </c>
      <c r="B30" s="53" t="s">
        <v>32</v>
      </c>
      <c r="C30" s="24">
        <v>4525</v>
      </c>
      <c r="D30" s="24">
        <v>5022</v>
      </c>
      <c r="E30" s="24">
        <v>5671</v>
      </c>
      <c r="F30" s="24">
        <f t="shared" si="4"/>
        <v>15218</v>
      </c>
      <c r="G30" s="24">
        <f t="shared" si="5"/>
        <v>5671</v>
      </c>
      <c r="H30" s="24">
        <f t="shared" si="6"/>
        <v>4525</v>
      </c>
      <c r="I30" s="57">
        <f t="shared" si="7"/>
        <v>5022</v>
      </c>
    </row>
    <row r="31" spans="1:9" ht="15" thickBot="1" x14ac:dyDescent="0.4"/>
    <row r="32" spans="1:9" x14ac:dyDescent="0.35">
      <c r="A32" s="118" t="s">
        <v>8</v>
      </c>
      <c r="B32" s="119"/>
      <c r="C32" s="120"/>
    </row>
    <row r="33" spans="1:3" x14ac:dyDescent="0.35">
      <c r="A33" s="13" t="s">
        <v>34</v>
      </c>
      <c r="B33" s="11" t="s">
        <v>35</v>
      </c>
      <c r="C33" s="28" t="s">
        <v>36</v>
      </c>
    </row>
    <row r="34" spans="1:3" ht="15" thickBot="1" x14ac:dyDescent="0.4">
      <c r="A34" s="50">
        <f>SUM(C25:C30)</f>
        <v>42745</v>
      </c>
      <c r="B34" s="49">
        <f>SUM(D25:D30)</f>
        <v>46140</v>
      </c>
      <c r="C34" s="51">
        <f>SUM(E25:E30)</f>
        <v>51421</v>
      </c>
    </row>
    <row r="35" spans="1:3" ht="15" thickBot="1" x14ac:dyDescent="0.4"/>
    <row r="36" spans="1:3" x14ac:dyDescent="0.35">
      <c r="A36" s="118" t="s">
        <v>37</v>
      </c>
      <c r="B36" s="124"/>
    </row>
    <row r="37" spans="1:3" x14ac:dyDescent="0.35">
      <c r="A37" s="125">
        <f>SUM(F25:F30,F13:F18)</f>
        <v>241039</v>
      </c>
      <c r="B37" s="126"/>
    </row>
  </sheetData>
  <mergeCells count="10">
    <mergeCell ref="A36:B36"/>
    <mergeCell ref="A32:C32"/>
    <mergeCell ref="A20:C20"/>
    <mergeCell ref="A10:D10"/>
    <mergeCell ref="A37:B37"/>
    <mergeCell ref="B2:D2"/>
    <mergeCell ref="C3:D3"/>
    <mergeCell ref="C4:D4"/>
    <mergeCell ref="C5:D5"/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D5AB-62D5-45B1-A426-480B8FD123FC}">
  <dimension ref="A3:G19"/>
  <sheetViews>
    <sheetView topLeftCell="A4" workbookViewId="0">
      <selection activeCell="B20" sqref="B20"/>
    </sheetView>
  </sheetViews>
  <sheetFormatPr defaultRowHeight="14.5" x14ac:dyDescent="0.35"/>
  <cols>
    <col min="1" max="1" width="12" bestFit="1" customWidth="1"/>
    <col min="2" max="7" width="10.81640625" bestFit="1" customWidth="1"/>
  </cols>
  <sheetData>
    <row r="3" spans="1:7" x14ac:dyDescent="0.35">
      <c r="A3" s="128" t="s">
        <v>38</v>
      </c>
      <c r="B3" s="128"/>
      <c r="C3" s="128"/>
      <c r="D3" s="128"/>
    </row>
    <row r="4" spans="1:7" ht="15" thickBot="1" x14ac:dyDescent="0.4"/>
    <row r="5" spans="1:7" x14ac:dyDescent="0.35">
      <c r="A5" s="59"/>
      <c r="B5" s="38" t="s">
        <v>39</v>
      </c>
      <c r="C5" s="38" t="s">
        <v>40</v>
      </c>
      <c r="D5" s="38" t="s">
        <v>41</v>
      </c>
      <c r="E5" s="38" t="s">
        <v>42</v>
      </c>
      <c r="F5" s="38" t="s">
        <v>43</v>
      </c>
      <c r="G5" s="60" t="s">
        <v>44</v>
      </c>
    </row>
    <row r="6" spans="1:7" ht="15" thickBot="1" x14ac:dyDescent="0.4">
      <c r="A6" s="48" t="s">
        <v>45</v>
      </c>
      <c r="B6" s="43">
        <v>500</v>
      </c>
      <c r="C6" s="43">
        <v>750</v>
      </c>
      <c r="D6" s="43">
        <v>800</v>
      </c>
      <c r="E6" s="43">
        <v>700</v>
      </c>
      <c r="F6" s="43">
        <v>654</v>
      </c>
      <c r="G6" s="58">
        <v>700</v>
      </c>
    </row>
    <row r="7" spans="1:7" ht="15" thickBot="1" x14ac:dyDescent="0.4"/>
    <row r="8" spans="1:7" x14ac:dyDescent="0.35">
      <c r="A8" s="121" t="s">
        <v>46</v>
      </c>
      <c r="B8" s="122"/>
      <c r="C8" s="122"/>
      <c r="D8" s="122"/>
      <c r="E8" s="122"/>
      <c r="F8" s="122"/>
      <c r="G8" s="123"/>
    </row>
    <row r="9" spans="1:7" ht="15.5" x14ac:dyDescent="0.35">
      <c r="A9" s="61" t="s">
        <v>47</v>
      </c>
      <c r="B9" s="37">
        <v>10</v>
      </c>
      <c r="C9" s="37">
        <v>15</v>
      </c>
      <c r="D9" s="37">
        <v>15</v>
      </c>
      <c r="E9" s="37">
        <v>12</v>
      </c>
      <c r="F9" s="37">
        <v>12</v>
      </c>
      <c r="G9" s="62">
        <v>11</v>
      </c>
    </row>
    <row r="10" spans="1:7" ht="15.5" x14ac:dyDescent="0.35">
      <c r="A10" s="63" t="s">
        <v>6</v>
      </c>
      <c r="B10" s="64">
        <v>50</v>
      </c>
      <c r="C10" s="64">
        <v>60</v>
      </c>
      <c r="D10" s="64">
        <v>54</v>
      </c>
      <c r="E10" s="64">
        <v>55</v>
      </c>
      <c r="F10" s="64">
        <v>54</v>
      </c>
      <c r="G10" s="65">
        <v>56</v>
      </c>
    </row>
    <row r="11" spans="1:7" ht="15.5" x14ac:dyDescent="0.35">
      <c r="A11" s="61" t="s">
        <v>48</v>
      </c>
      <c r="B11" s="37">
        <v>300</v>
      </c>
      <c r="C11" s="37">
        <v>250</v>
      </c>
      <c r="D11" s="37">
        <v>300</v>
      </c>
      <c r="E11" s="37">
        <v>300</v>
      </c>
      <c r="F11" s="37">
        <v>200</v>
      </c>
      <c r="G11" s="62">
        <v>200</v>
      </c>
    </row>
    <row r="12" spans="1:7" ht="15.5" x14ac:dyDescent="0.35">
      <c r="A12" s="63" t="s">
        <v>49</v>
      </c>
      <c r="B12" s="64">
        <v>40</v>
      </c>
      <c r="C12" s="64">
        <v>40</v>
      </c>
      <c r="D12" s="64">
        <v>40</v>
      </c>
      <c r="E12" s="64">
        <v>40</v>
      </c>
      <c r="F12" s="64">
        <v>40</v>
      </c>
      <c r="G12" s="65">
        <v>40</v>
      </c>
    </row>
    <row r="13" spans="1:7" ht="15.5" x14ac:dyDescent="0.35">
      <c r="A13" s="61" t="s">
        <v>50</v>
      </c>
      <c r="B13" s="37">
        <v>10</v>
      </c>
      <c r="C13" s="37">
        <v>15</v>
      </c>
      <c r="D13" s="37">
        <v>13</v>
      </c>
      <c r="E13" s="37">
        <v>15</v>
      </c>
      <c r="F13" s="37">
        <v>20</v>
      </c>
      <c r="G13" s="62">
        <v>31</v>
      </c>
    </row>
    <row r="14" spans="1:7" ht="15.5" x14ac:dyDescent="0.35">
      <c r="A14" s="63" t="s">
        <v>51</v>
      </c>
      <c r="B14" s="64">
        <v>120</v>
      </c>
      <c r="C14" s="64">
        <v>150</v>
      </c>
      <c r="D14" s="64">
        <v>130</v>
      </c>
      <c r="E14" s="64">
        <v>200</v>
      </c>
      <c r="F14" s="64">
        <v>150</v>
      </c>
      <c r="G14" s="65">
        <v>190</v>
      </c>
    </row>
    <row r="15" spans="1:7" ht="15.5" x14ac:dyDescent="0.35">
      <c r="A15" s="61" t="s">
        <v>52</v>
      </c>
      <c r="B15" s="37">
        <v>50</v>
      </c>
      <c r="C15" s="37">
        <v>60</v>
      </c>
      <c r="D15" s="37">
        <v>65</v>
      </c>
      <c r="E15" s="37">
        <v>70</v>
      </c>
      <c r="F15" s="37">
        <v>65</v>
      </c>
      <c r="G15" s="62">
        <v>85</v>
      </c>
    </row>
    <row r="16" spans="1:7" ht="16" thickBot="1" x14ac:dyDescent="0.4">
      <c r="A16" s="66" t="s">
        <v>53</v>
      </c>
      <c r="B16" s="67">
        <v>145</v>
      </c>
      <c r="C16" s="67">
        <v>145</v>
      </c>
      <c r="D16" s="67">
        <v>145</v>
      </c>
      <c r="E16" s="67">
        <v>145</v>
      </c>
      <c r="F16" s="67">
        <v>100</v>
      </c>
      <c r="G16" s="68">
        <v>145</v>
      </c>
    </row>
    <row r="17" spans="1:7" ht="15" thickBot="1" x14ac:dyDescent="0.4"/>
    <row r="18" spans="1:7" ht="15.5" x14ac:dyDescent="0.35">
      <c r="A18" s="69" t="s">
        <v>54</v>
      </c>
      <c r="B18" s="71">
        <f t="shared" ref="B18:G18" si="0">SUM(B9:B16)</f>
        <v>725</v>
      </c>
      <c r="C18" s="71">
        <f t="shared" si="0"/>
        <v>735</v>
      </c>
      <c r="D18" s="71">
        <f t="shared" si="0"/>
        <v>762</v>
      </c>
      <c r="E18" s="71">
        <f t="shared" si="0"/>
        <v>837</v>
      </c>
      <c r="F18" s="71">
        <f t="shared" si="0"/>
        <v>641</v>
      </c>
      <c r="G18" s="72">
        <f t="shared" si="0"/>
        <v>758</v>
      </c>
    </row>
    <row r="19" spans="1:7" ht="16" thickBot="1" x14ac:dyDescent="0.4">
      <c r="A19" s="70" t="s">
        <v>55</v>
      </c>
      <c r="B19" s="73">
        <f t="shared" ref="B19:G19" si="1">B6-B18</f>
        <v>-225</v>
      </c>
      <c r="C19" s="73">
        <f t="shared" si="1"/>
        <v>15</v>
      </c>
      <c r="D19" s="73">
        <f t="shared" si="1"/>
        <v>38</v>
      </c>
      <c r="E19" s="73">
        <f t="shared" si="1"/>
        <v>-137</v>
      </c>
      <c r="F19" s="73">
        <f t="shared" si="1"/>
        <v>13</v>
      </c>
      <c r="G19" s="74">
        <f t="shared" si="1"/>
        <v>-58</v>
      </c>
    </row>
  </sheetData>
  <mergeCells count="2">
    <mergeCell ref="A3:D3"/>
    <mergeCell ref="A8:G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A2DD-3D2A-48FF-AE41-7E0B69650EB8}">
  <dimension ref="A1:H13"/>
  <sheetViews>
    <sheetView workbookViewId="0">
      <selection activeCell="E3" sqref="E3"/>
    </sheetView>
  </sheetViews>
  <sheetFormatPr defaultRowHeight="14.5" x14ac:dyDescent="0.35"/>
  <cols>
    <col min="1" max="1" width="2.54296875" bestFit="1" customWidth="1"/>
    <col min="2" max="2" width="9" bestFit="1" customWidth="1"/>
    <col min="3" max="3" width="11.54296875" bestFit="1" customWidth="1"/>
    <col min="4" max="4" width="6.7265625" bestFit="1" customWidth="1"/>
    <col min="5" max="5" width="10.7265625" bestFit="1" customWidth="1"/>
    <col min="6" max="6" width="9.08984375" bestFit="1" customWidth="1"/>
    <col min="7" max="7" width="13.36328125" bestFit="1" customWidth="1"/>
    <col min="8" max="8" width="13.08984375" bestFit="1" customWidth="1"/>
  </cols>
  <sheetData>
    <row r="1" spans="1:8" ht="21" customHeight="1" x14ac:dyDescent="0.35"/>
    <row r="2" spans="1:8" ht="18" customHeight="1" x14ac:dyDescent="0.35">
      <c r="A2" s="129" t="s">
        <v>72</v>
      </c>
      <c r="B2" s="129"/>
      <c r="C2" s="129"/>
      <c r="D2" s="129"/>
    </row>
    <row r="3" spans="1:8" ht="61" customHeight="1" x14ac:dyDescent="0.35">
      <c r="A3" s="129"/>
      <c r="B3" s="129"/>
      <c r="C3" s="129"/>
      <c r="D3" s="129"/>
    </row>
    <row r="4" spans="1:8" ht="15" thickBot="1" x14ac:dyDescent="0.4"/>
    <row r="5" spans="1:8" x14ac:dyDescent="0.35">
      <c r="A5" s="29" t="s">
        <v>56</v>
      </c>
      <c r="B5" s="30" t="s">
        <v>57</v>
      </c>
      <c r="C5" s="30" t="s">
        <v>66</v>
      </c>
      <c r="D5" s="30" t="s">
        <v>67</v>
      </c>
      <c r="E5" s="30" t="s">
        <v>68</v>
      </c>
      <c r="F5" s="30" t="s">
        <v>69</v>
      </c>
      <c r="G5" s="30" t="s">
        <v>70</v>
      </c>
      <c r="H5" s="39" t="s">
        <v>71</v>
      </c>
    </row>
    <row r="6" spans="1:8" x14ac:dyDescent="0.35">
      <c r="A6" s="40">
        <v>1</v>
      </c>
      <c r="B6" s="8" t="s">
        <v>58</v>
      </c>
      <c r="C6" s="36">
        <v>853</v>
      </c>
      <c r="D6" s="76">
        <v>0.1</v>
      </c>
      <c r="E6" s="76">
        <v>0.09</v>
      </c>
      <c r="F6" s="44">
        <f>C6*D6</f>
        <v>85.300000000000011</v>
      </c>
      <c r="G6" s="44">
        <f>C6*E6</f>
        <v>76.77</v>
      </c>
      <c r="H6" s="45">
        <f>C6+G6-F6</f>
        <v>844.47</v>
      </c>
    </row>
    <row r="7" spans="1:8" x14ac:dyDescent="0.35">
      <c r="A7" s="13">
        <f>A6+1</f>
        <v>2</v>
      </c>
      <c r="B7" s="11" t="s">
        <v>59</v>
      </c>
      <c r="C7" s="22">
        <v>951</v>
      </c>
      <c r="D7" s="77">
        <v>9.9900000000000003E-2</v>
      </c>
      <c r="E7" s="77">
        <v>0.08</v>
      </c>
      <c r="F7" s="80">
        <f>C7*D7</f>
        <v>95.004900000000006</v>
      </c>
      <c r="G7" s="80">
        <f t="shared" ref="G7:G13" si="0">C7*E7</f>
        <v>76.08</v>
      </c>
      <c r="H7" s="46">
        <f t="shared" ref="H7:H13" si="1">C7+G7-F7</f>
        <v>932.07509999999991</v>
      </c>
    </row>
    <row r="8" spans="1:8" x14ac:dyDescent="0.35">
      <c r="A8" s="40">
        <f t="shared" ref="A8:A13" si="2">A7+1</f>
        <v>3</v>
      </c>
      <c r="B8" s="8" t="s">
        <v>60</v>
      </c>
      <c r="C8" s="36">
        <v>456</v>
      </c>
      <c r="D8" s="76">
        <v>8.6400000000000005E-2</v>
      </c>
      <c r="E8" s="76">
        <v>0.06</v>
      </c>
      <c r="F8" s="44">
        <f t="shared" ref="F8:F13" si="3">C8*D8</f>
        <v>39.398400000000002</v>
      </c>
      <c r="G8" s="44">
        <f t="shared" si="0"/>
        <v>27.36</v>
      </c>
      <c r="H8" s="45">
        <f t="shared" si="1"/>
        <v>443.96160000000003</v>
      </c>
    </row>
    <row r="9" spans="1:8" x14ac:dyDescent="0.35">
      <c r="A9" s="13">
        <f t="shared" si="2"/>
        <v>4</v>
      </c>
      <c r="B9" s="11" t="s">
        <v>61</v>
      </c>
      <c r="C9" s="22">
        <v>500</v>
      </c>
      <c r="D9" s="77">
        <v>8.5000000000000006E-2</v>
      </c>
      <c r="E9" s="77">
        <v>0.06</v>
      </c>
      <c r="F9" s="80">
        <f t="shared" si="3"/>
        <v>42.5</v>
      </c>
      <c r="G9" s="80">
        <f t="shared" si="0"/>
        <v>30</v>
      </c>
      <c r="H9" s="46">
        <f t="shared" si="1"/>
        <v>487.5</v>
      </c>
    </row>
    <row r="10" spans="1:8" x14ac:dyDescent="0.35">
      <c r="A10" s="40">
        <f t="shared" si="2"/>
        <v>5</v>
      </c>
      <c r="B10" s="8" t="s">
        <v>62</v>
      </c>
      <c r="C10" s="36">
        <v>850</v>
      </c>
      <c r="D10" s="76">
        <v>8.9899999999999994E-2</v>
      </c>
      <c r="E10" s="76">
        <v>7.0000000000000007E-2</v>
      </c>
      <c r="F10" s="44">
        <f t="shared" si="3"/>
        <v>76.414999999999992</v>
      </c>
      <c r="G10" s="44">
        <f t="shared" si="0"/>
        <v>59.500000000000007</v>
      </c>
      <c r="H10" s="45">
        <f t="shared" si="1"/>
        <v>833.08500000000004</v>
      </c>
    </row>
    <row r="11" spans="1:8" x14ac:dyDescent="0.35">
      <c r="A11" s="13">
        <f t="shared" si="2"/>
        <v>6</v>
      </c>
      <c r="B11" s="11" t="s">
        <v>63</v>
      </c>
      <c r="C11" s="22">
        <v>459</v>
      </c>
      <c r="D11" s="77">
        <v>6.25E-2</v>
      </c>
      <c r="E11" s="77">
        <v>0.05</v>
      </c>
      <c r="F11" s="80">
        <f t="shared" si="3"/>
        <v>28.6875</v>
      </c>
      <c r="G11" s="80">
        <f t="shared" si="0"/>
        <v>22.950000000000003</v>
      </c>
      <c r="H11" s="46">
        <f t="shared" si="1"/>
        <v>453.26249999999999</v>
      </c>
    </row>
    <row r="12" spans="1:8" x14ac:dyDescent="0.35">
      <c r="A12" s="40">
        <f t="shared" si="2"/>
        <v>7</v>
      </c>
      <c r="B12" s="8" t="s">
        <v>64</v>
      </c>
      <c r="C12" s="36">
        <v>478</v>
      </c>
      <c r="D12" s="76">
        <v>7.1199999999999999E-2</v>
      </c>
      <c r="E12" s="76">
        <v>0.05</v>
      </c>
      <c r="F12" s="44">
        <f t="shared" si="3"/>
        <v>34.0336</v>
      </c>
      <c r="G12" s="44">
        <f t="shared" si="0"/>
        <v>23.900000000000002</v>
      </c>
      <c r="H12" s="45">
        <f t="shared" si="1"/>
        <v>467.8664</v>
      </c>
    </row>
    <row r="13" spans="1:8" ht="15" thickBot="1" x14ac:dyDescent="0.4">
      <c r="A13" s="23">
        <f t="shared" si="2"/>
        <v>8</v>
      </c>
      <c r="B13" s="78" t="s">
        <v>65</v>
      </c>
      <c r="C13" s="24">
        <v>658</v>
      </c>
      <c r="D13" s="79">
        <v>0.04</v>
      </c>
      <c r="E13" s="79">
        <v>0.04</v>
      </c>
      <c r="F13" s="81">
        <f t="shared" si="3"/>
        <v>26.32</v>
      </c>
      <c r="G13" s="81">
        <f t="shared" si="0"/>
        <v>26.32</v>
      </c>
      <c r="H13" s="82">
        <f t="shared" si="1"/>
        <v>658</v>
      </c>
    </row>
  </sheetData>
  <mergeCells count="1">
    <mergeCell ref="A2:D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7EC8-0684-4928-BF13-A51931A50A86}">
  <dimension ref="A1:E13"/>
  <sheetViews>
    <sheetView workbookViewId="0">
      <selection activeCell="G7" sqref="G7"/>
    </sheetView>
  </sheetViews>
  <sheetFormatPr defaultRowHeight="14.5" x14ac:dyDescent="0.35"/>
  <cols>
    <col min="1" max="1" width="20" bestFit="1" customWidth="1"/>
    <col min="2" max="2" width="4.90625" bestFit="1" customWidth="1"/>
    <col min="3" max="3" width="9.90625" bestFit="1" customWidth="1"/>
    <col min="4" max="4" width="11.6328125" bestFit="1" customWidth="1"/>
    <col min="5" max="5" width="11.6328125" style="83" bestFit="1" customWidth="1"/>
  </cols>
  <sheetData>
    <row r="1" spans="1:5" ht="15" thickBot="1" x14ac:dyDescent="0.4"/>
    <row r="2" spans="1:5" ht="15" thickBot="1" x14ac:dyDescent="0.4">
      <c r="A2" s="87" t="s">
        <v>73</v>
      </c>
      <c r="D2" s="1"/>
    </row>
    <row r="3" spans="1:5" ht="15" thickBot="1" x14ac:dyDescent="0.4">
      <c r="A3" s="88">
        <v>2.94</v>
      </c>
      <c r="D3" s="1"/>
    </row>
    <row r="4" spans="1:5" ht="15" thickBot="1" x14ac:dyDescent="0.4"/>
    <row r="5" spans="1:5" ht="15" thickBot="1" x14ac:dyDescent="0.4">
      <c r="A5" s="130" t="s">
        <v>74</v>
      </c>
      <c r="B5" s="131"/>
      <c r="C5" s="131"/>
      <c r="D5" s="131"/>
      <c r="E5" s="132"/>
    </row>
    <row r="6" spans="1:5" x14ac:dyDescent="0.35">
      <c r="A6" s="59" t="s">
        <v>82</v>
      </c>
      <c r="B6" s="38" t="s">
        <v>83</v>
      </c>
      <c r="C6" s="38" t="s">
        <v>84</v>
      </c>
      <c r="D6" s="38" t="s">
        <v>85</v>
      </c>
      <c r="E6" s="84" t="s">
        <v>86</v>
      </c>
    </row>
    <row r="7" spans="1:5" x14ac:dyDescent="0.35">
      <c r="A7" s="85" t="s">
        <v>75</v>
      </c>
      <c r="B7" s="2">
        <v>500</v>
      </c>
      <c r="C7" s="37">
        <v>0.15</v>
      </c>
      <c r="D7" s="47">
        <f>B7*C7</f>
        <v>75</v>
      </c>
      <c r="E7" s="149">
        <f t="shared" ref="E7:E13" si="0">D7/$A$3</f>
        <v>25.510204081632654</v>
      </c>
    </row>
    <row r="8" spans="1:5" x14ac:dyDescent="0.35">
      <c r="A8" s="89" t="s">
        <v>76</v>
      </c>
      <c r="B8" s="10">
        <v>750</v>
      </c>
      <c r="C8" s="64">
        <v>0.15</v>
      </c>
      <c r="D8" s="90">
        <f t="shared" ref="D8:D13" si="1">B8*C8</f>
        <v>112.5</v>
      </c>
      <c r="E8" s="150">
        <f t="shared" si="0"/>
        <v>38.265306122448983</v>
      </c>
    </row>
    <row r="9" spans="1:5" x14ac:dyDescent="0.35">
      <c r="A9" s="85" t="s">
        <v>77</v>
      </c>
      <c r="B9" s="2">
        <v>250</v>
      </c>
      <c r="C9" s="37">
        <v>10</v>
      </c>
      <c r="D9" s="47">
        <f t="shared" si="1"/>
        <v>2500</v>
      </c>
      <c r="E9" s="149">
        <f t="shared" si="0"/>
        <v>850.34013605442181</v>
      </c>
    </row>
    <row r="10" spans="1:5" x14ac:dyDescent="0.35">
      <c r="A10" s="89" t="s">
        <v>78</v>
      </c>
      <c r="B10" s="10">
        <v>310</v>
      </c>
      <c r="C10" s="64">
        <v>0.5</v>
      </c>
      <c r="D10" s="90">
        <f t="shared" si="1"/>
        <v>155</v>
      </c>
      <c r="E10" s="150">
        <f t="shared" si="0"/>
        <v>52.721088435374149</v>
      </c>
    </row>
    <row r="11" spans="1:5" x14ac:dyDescent="0.35">
      <c r="A11" s="85" t="s">
        <v>79</v>
      </c>
      <c r="B11" s="2">
        <v>500</v>
      </c>
      <c r="C11" s="37">
        <v>0.1</v>
      </c>
      <c r="D11" s="47">
        <f t="shared" si="1"/>
        <v>50</v>
      </c>
      <c r="E11" s="149">
        <f t="shared" si="0"/>
        <v>17.006802721088437</v>
      </c>
    </row>
    <row r="12" spans="1:5" x14ac:dyDescent="0.35">
      <c r="A12" s="89" t="s">
        <v>80</v>
      </c>
      <c r="B12" s="10">
        <v>1500</v>
      </c>
      <c r="C12" s="64">
        <v>2.5</v>
      </c>
      <c r="D12" s="90">
        <f t="shared" si="1"/>
        <v>3750</v>
      </c>
      <c r="E12" s="150">
        <f t="shared" si="0"/>
        <v>1275.5102040816328</v>
      </c>
    </row>
    <row r="13" spans="1:5" ht="15" thickBot="1" x14ac:dyDescent="0.4">
      <c r="A13" s="48" t="s">
        <v>81</v>
      </c>
      <c r="B13" s="41">
        <v>190</v>
      </c>
      <c r="C13" s="43">
        <v>6</v>
      </c>
      <c r="D13" s="49">
        <f t="shared" si="1"/>
        <v>1140</v>
      </c>
      <c r="E13" s="151">
        <f t="shared" si="0"/>
        <v>387.75510204081633</v>
      </c>
    </row>
  </sheetData>
  <mergeCells count="1">
    <mergeCell ref="A5:E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3364-B845-439D-A3FD-A11D16BBF1A5}">
  <dimension ref="A2:G11"/>
  <sheetViews>
    <sheetView workbookViewId="0">
      <selection activeCell="C17" sqref="C17"/>
    </sheetView>
  </sheetViews>
  <sheetFormatPr defaultRowHeight="14.5" x14ac:dyDescent="0.35"/>
  <cols>
    <col min="1" max="1" width="17.453125" bestFit="1" customWidth="1"/>
    <col min="2" max="2" width="11.6328125" bestFit="1" customWidth="1"/>
    <col min="3" max="3" width="10.08984375" bestFit="1" customWidth="1"/>
    <col min="4" max="4" width="11.6328125" bestFit="1" customWidth="1"/>
    <col min="6" max="6" width="9.1796875" bestFit="1" customWidth="1"/>
    <col min="7" max="7" width="4.26953125" bestFit="1" customWidth="1"/>
  </cols>
  <sheetData>
    <row r="2" spans="1:7" ht="15" thickBot="1" x14ac:dyDescent="0.4"/>
    <row r="3" spans="1:7" x14ac:dyDescent="0.35">
      <c r="A3" s="29" t="s">
        <v>57</v>
      </c>
      <c r="B3" s="30" t="s">
        <v>45</v>
      </c>
      <c r="C3" s="30" t="s">
        <v>95</v>
      </c>
      <c r="D3" s="39" t="s">
        <v>96</v>
      </c>
    </row>
    <row r="4" spans="1:7" x14ac:dyDescent="0.35">
      <c r="A4" s="40" t="s">
        <v>87</v>
      </c>
      <c r="B4" s="36">
        <v>900</v>
      </c>
      <c r="C4" s="36">
        <v>360</v>
      </c>
      <c r="D4" s="91">
        <v>1260</v>
      </c>
    </row>
    <row r="5" spans="1:7" x14ac:dyDescent="0.35">
      <c r="A5" s="13" t="s">
        <v>88</v>
      </c>
      <c r="B5" s="22">
        <v>1200</v>
      </c>
      <c r="C5" s="22">
        <f>IF(B5&gt;1000,B5*$G$7,B5*$G$6)</f>
        <v>360</v>
      </c>
      <c r="D5" s="56">
        <f>SUM(B5:C5)</f>
        <v>1560</v>
      </c>
    </row>
    <row r="6" spans="1:7" x14ac:dyDescent="0.35">
      <c r="A6" s="40" t="s">
        <v>89</v>
      </c>
      <c r="B6" s="36">
        <v>1500</v>
      </c>
      <c r="C6" s="36">
        <f t="shared" ref="C6:C11" si="0">IF(B6&gt;1000,B6*$G$7,B6*$G$6)</f>
        <v>450</v>
      </c>
      <c r="D6" s="91">
        <f t="shared" ref="D6:D9" si="1">SUM(B6:C6)</f>
        <v>1950</v>
      </c>
      <c r="F6" t="s">
        <v>97</v>
      </c>
      <c r="G6" s="75">
        <v>0.4</v>
      </c>
    </row>
    <row r="7" spans="1:7" x14ac:dyDescent="0.35">
      <c r="A7" s="13" t="s">
        <v>90</v>
      </c>
      <c r="B7" s="22">
        <v>2000</v>
      </c>
      <c r="C7" s="22">
        <f t="shared" si="0"/>
        <v>600</v>
      </c>
      <c r="D7" s="56">
        <f t="shared" si="1"/>
        <v>2600</v>
      </c>
      <c r="F7" t="s">
        <v>98</v>
      </c>
      <c r="G7" s="75">
        <v>0.3</v>
      </c>
    </row>
    <row r="8" spans="1:7" x14ac:dyDescent="0.35">
      <c r="A8" s="40" t="s">
        <v>91</v>
      </c>
      <c r="B8" s="36">
        <v>1400</v>
      </c>
      <c r="C8" s="36">
        <f t="shared" si="0"/>
        <v>420</v>
      </c>
      <c r="D8" s="91">
        <f t="shared" si="1"/>
        <v>1820</v>
      </c>
    </row>
    <row r="9" spans="1:7" x14ac:dyDescent="0.35">
      <c r="A9" s="13" t="s">
        <v>92</v>
      </c>
      <c r="B9" s="22">
        <v>990</v>
      </c>
      <c r="C9" s="22">
        <f t="shared" si="0"/>
        <v>396</v>
      </c>
      <c r="D9" s="56">
        <f t="shared" si="1"/>
        <v>1386</v>
      </c>
    </row>
    <row r="10" spans="1:7" x14ac:dyDescent="0.35">
      <c r="A10" s="40" t="s">
        <v>93</v>
      </c>
      <c r="B10" s="36">
        <v>854</v>
      </c>
      <c r="C10" s="36">
        <f t="shared" si="0"/>
        <v>341.6</v>
      </c>
      <c r="D10" s="91">
        <f>SUM(B10:C10)</f>
        <v>1195.5999999999999</v>
      </c>
    </row>
    <row r="11" spans="1:7" ht="15" thickBot="1" x14ac:dyDescent="0.4">
      <c r="A11" s="23" t="s">
        <v>94</v>
      </c>
      <c r="B11" s="24">
        <v>1100</v>
      </c>
      <c r="C11" s="24">
        <f t="shared" si="0"/>
        <v>330</v>
      </c>
      <c r="D11" s="57">
        <f>SUM(B11:C11)</f>
        <v>1430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7BF6-4C34-4CF9-B1E7-6B4728EB8750}">
  <dimension ref="A3:G20"/>
  <sheetViews>
    <sheetView workbookViewId="0">
      <selection activeCell="B19" sqref="B19"/>
    </sheetView>
  </sheetViews>
  <sheetFormatPr defaultRowHeight="14.5" x14ac:dyDescent="0.35"/>
  <cols>
    <col min="1" max="1" width="14.36328125" bestFit="1" customWidth="1"/>
    <col min="2" max="6" width="13.7265625" bestFit="1" customWidth="1"/>
  </cols>
  <sheetData>
    <row r="3" spans="1:7" x14ac:dyDescent="0.35">
      <c r="A3" s="133" t="s">
        <v>99</v>
      </c>
      <c r="B3" s="133"/>
      <c r="C3" s="133"/>
      <c r="D3" s="133"/>
      <c r="E3" s="133"/>
      <c r="F3" s="133"/>
      <c r="G3" s="133"/>
    </row>
    <row r="4" spans="1:7" ht="15" thickBot="1" x14ac:dyDescent="0.4"/>
    <row r="5" spans="1:7" x14ac:dyDescent="0.35">
      <c r="A5" s="59" t="s">
        <v>100</v>
      </c>
      <c r="B5" s="38" t="s">
        <v>101</v>
      </c>
      <c r="C5" s="38" t="s">
        <v>102</v>
      </c>
      <c r="D5" s="38" t="s">
        <v>103</v>
      </c>
      <c r="E5" s="38" t="s">
        <v>104</v>
      </c>
      <c r="F5" s="60" t="s">
        <v>105</v>
      </c>
    </row>
    <row r="6" spans="1:7" ht="15" thickBot="1" x14ac:dyDescent="0.4">
      <c r="A6" s="50"/>
      <c r="B6" s="43">
        <v>140000</v>
      </c>
      <c r="C6" s="43">
        <v>165000</v>
      </c>
      <c r="D6" s="43">
        <v>208000</v>
      </c>
      <c r="E6" s="43">
        <v>280000</v>
      </c>
      <c r="F6" s="58">
        <f>SUM(B6:E6)</f>
        <v>793000</v>
      </c>
    </row>
    <row r="7" spans="1:7" ht="15" thickBot="1" x14ac:dyDescent="0.4"/>
    <row r="8" spans="1:7" x14ac:dyDescent="0.35">
      <c r="A8" s="59" t="s">
        <v>106</v>
      </c>
      <c r="B8" s="38" t="s">
        <v>101</v>
      </c>
      <c r="C8" s="38" t="s">
        <v>102</v>
      </c>
      <c r="D8" s="38" t="s">
        <v>103</v>
      </c>
      <c r="E8" s="38" t="s">
        <v>104</v>
      </c>
      <c r="F8" s="60" t="s">
        <v>105</v>
      </c>
    </row>
    <row r="9" spans="1:7" x14ac:dyDescent="0.35">
      <c r="A9" s="85" t="s">
        <v>45</v>
      </c>
      <c r="B9" s="37">
        <v>20000</v>
      </c>
      <c r="C9" s="37">
        <v>26000</v>
      </c>
      <c r="D9" s="37">
        <v>33800</v>
      </c>
      <c r="E9" s="37">
        <v>43940</v>
      </c>
      <c r="F9" s="62">
        <f>SUM(B9:E9)</f>
        <v>123740</v>
      </c>
    </row>
    <row r="10" spans="1:7" x14ac:dyDescent="0.35">
      <c r="A10" s="85" t="s">
        <v>107</v>
      </c>
      <c r="B10" s="37">
        <v>20000</v>
      </c>
      <c r="C10" s="37">
        <v>15600</v>
      </c>
      <c r="D10" s="37">
        <v>20280</v>
      </c>
      <c r="E10" s="37">
        <v>26364</v>
      </c>
      <c r="F10" s="62">
        <f t="shared" ref="F10:F14" si="0">SUM(B10:E10)</f>
        <v>82244</v>
      </c>
    </row>
    <row r="11" spans="1:7" x14ac:dyDescent="0.35">
      <c r="A11" s="85" t="s">
        <v>108</v>
      </c>
      <c r="B11" s="37">
        <v>12000</v>
      </c>
      <c r="C11" s="37">
        <v>20930</v>
      </c>
      <c r="D11" s="37">
        <v>27209</v>
      </c>
      <c r="E11" s="37">
        <v>35371</v>
      </c>
      <c r="F11" s="62">
        <f t="shared" si="0"/>
        <v>95510</v>
      </c>
    </row>
    <row r="12" spans="1:7" x14ac:dyDescent="0.35">
      <c r="A12" s="85" t="s">
        <v>109</v>
      </c>
      <c r="B12" s="37">
        <v>16100</v>
      </c>
      <c r="C12" s="37">
        <v>28870</v>
      </c>
      <c r="D12" s="37">
        <v>33631</v>
      </c>
      <c r="E12" s="37">
        <v>43720</v>
      </c>
      <c r="F12" s="62">
        <f t="shared" si="0"/>
        <v>122321</v>
      </c>
    </row>
    <row r="13" spans="1:7" x14ac:dyDescent="0.35">
      <c r="A13" s="85" t="s">
        <v>110</v>
      </c>
      <c r="B13" s="37">
        <v>19900</v>
      </c>
      <c r="C13" s="37">
        <v>39000</v>
      </c>
      <c r="D13" s="37">
        <v>50700</v>
      </c>
      <c r="E13" s="37">
        <v>65910</v>
      </c>
      <c r="F13" s="62">
        <f t="shared" si="0"/>
        <v>175510</v>
      </c>
    </row>
    <row r="14" spans="1:7" ht="15" thickBot="1" x14ac:dyDescent="0.4">
      <c r="A14" s="48" t="s">
        <v>111</v>
      </c>
      <c r="B14" s="43">
        <v>25000</v>
      </c>
      <c r="C14" s="43">
        <v>32500</v>
      </c>
      <c r="D14" s="43">
        <v>42250</v>
      </c>
      <c r="E14" s="43">
        <v>54925</v>
      </c>
      <c r="F14" s="58">
        <f t="shared" si="0"/>
        <v>154675</v>
      </c>
    </row>
    <row r="16" spans="1:7" ht="15" thickBot="1" x14ac:dyDescent="0.4"/>
    <row r="17" spans="1:6" x14ac:dyDescent="0.35">
      <c r="A17" s="92" t="s">
        <v>112</v>
      </c>
      <c r="B17" s="93">
        <f>SUM(B9:B14)</f>
        <v>113000</v>
      </c>
      <c r="C17" s="93">
        <f t="shared" ref="C17:E17" si="1">SUM(C9:C14)</f>
        <v>162900</v>
      </c>
      <c r="D17" s="93">
        <f t="shared" si="1"/>
        <v>207870</v>
      </c>
      <c r="E17" s="94">
        <f t="shared" si="1"/>
        <v>270230</v>
      </c>
    </row>
    <row r="18" spans="1:6" x14ac:dyDescent="0.35">
      <c r="A18" s="95" t="s">
        <v>113</v>
      </c>
      <c r="B18" s="47">
        <f>B6-B17</f>
        <v>27000</v>
      </c>
      <c r="C18" s="47">
        <f t="shared" ref="C18:D18" si="2">C6-C17</f>
        <v>2100</v>
      </c>
      <c r="D18" s="47">
        <f t="shared" si="2"/>
        <v>130</v>
      </c>
      <c r="E18" s="96">
        <f>E6-E17</f>
        <v>9770</v>
      </c>
    </row>
    <row r="19" spans="1:6" ht="15" thickBot="1" x14ac:dyDescent="0.4">
      <c r="A19" s="97" t="s">
        <v>18</v>
      </c>
      <c r="B19" s="41" t="str">
        <f>IF(B18&gt;5000,"Lucro total",IF(B18&lt;1000,"Prejuízo Total","Lucro Médio"))</f>
        <v>Lucro total</v>
      </c>
      <c r="C19" s="3" t="str">
        <f t="shared" ref="C19:E19" si="3">IF(C18&gt;5000,"Lucro total",IF(C18&lt;1000,"Prejuízo Total","Lucro Médio"))</f>
        <v>Lucro Médio</v>
      </c>
      <c r="D19" s="3" t="str">
        <f t="shared" si="3"/>
        <v>Prejuízo Total</v>
      </c>
      <c r="E19" s="98" t="str">
        <f t="shared" si="3"/>
        <v>Lucro total</v>
      </c>
    </row>
    <row r="20" spans="1:6" ht="15" thickBot="1" x14ac:dyDescent="0.4">
      <c r="C20" s="134" t="s">
        <v>114</v>
      </c>
      <c r="D20" s="135"/>
      <c r="E20" s="135"/>
      <c r="F20" s="99">
        <f>SUM(F9:F14)</f>
        <v>754000</v>
      </c>
    </row>
  </sheetData>
  <mergeCells count="2">
    <mergeCell ref="A3:G3"/>
    <mergeCell ref="C20:E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3669-E7B5-4282-AD78-69052904F1C5}">
  <dimension ref="A2:G13"/>
  <sheetViews>
    <sheetView workbookViewId="0">
      <selection activeCell="G8" sqref="G8"/>
    </sheetView>
  </sheetViews>
  <sheetFormatPr defaultRowHeight="14.5" x14ac:dyDescent="0.35"/>
  <cols>
    <col min="2" max="3" width="10.08984375" bestFit="1" customWidth="1"/>
    <col min="6" max="6" width="15.453125" bestFit="1" customWidth="1"/>
    <col min="7" max="7" width="6.7265625" customWidth="1"/>
  </cols>
  <sheetData>
    <row r="2" spans="1:7" x14ac:dyDescent="0.35">
      <c r="F2" s="102"/>
    </row>
    <row r="3" spans="1:7" x14ac:dyDescent="0.35">
      <c r="B3" s="133" t="s">
        <v>115</v>
      </c>
      <c r="C3" s="133"/>
      <c r="D3" s="133"/>
    </row>
    <row r="4" spans="1:7" ht="15" thickBot="1" x14ac:dyDescent="0.4"/>
    <row r="5" spans="1:7" ht="15" thickBot="1" x14ac:dyDescent="0.4">
      <c r="A5" s="134" t="s">
        <v>123</v>
      </c>
      <c r="B5" s="136"/>
      <c r="F5" s="137" t="s">
        <v>124</v>
      </c>
      <c r="G5" s="138"/>
    </row>
    <row r="7" spans="1:7" x14ac:dyDescent="0.35">
      <c r="A7" s="34" t="s">
        <v>27</v>
      </c>
      <c r="B7" s="34" t="s">
        <v>22</v>
      </c>
      <c r="C7" s="34" t="s">
        <v>21</v>
      </c>
      <c r="D7" s="34" t="s">
        <v>122</v>
      </c>
      <c r="F7" s="52" t="s">
        <v>125</v>
      </c>
      <c r="G7" s="10">
        <v>20</v>
      </c>
    </row>
    <row r="8" spans="1:7" x14ac:dyDescent="0.35">
      <c r="A8" s="8" t="s">
        <v>116</v>
      </c>
      <c r="B8" s="100">
        <v>4665</v>
      </c>
      <c r="C8" s="100">
        <v>4654</v>
      </c>
      <c r="D8" s="8" t="str">
        <f>IF(C8=B8,"igual",IF(C8&gt;B8,"maior","menor"))</f>
        <v>menor</v>
      </c>
      <c r="F8" s="35" t="s">
        <v>126</v>
      </c>
      <c r="G8" s="10">
        <v>18</v>
      </c>
    </row>
    <row r="9" spans="1:7" x14ac:dyDescent="0.35">
      <c r="A9" s="11" t="s">
        <v>117</v>
      </c>
      <c r="B9" s="101">
        <v>16574</v>
      </c>
      <c r="C9" s="101">
        <v>24348</v>
      </c>
      <c r="D9" s="11" t="str">
        <f t="shared" ref="D9:D13" si="0">IF(C9=B9,"igual",IF(C9&gt;B9,"maior","menor"))</f>
        <v>maior</v>
      </c>
      <c r="F9" s="35" t="s">
        <v>127</v>
      </c>
      <c r="G9" s="10">
        <v>24</v>
      </c>
    </row>
    <row r="10" spans="1:7" x14ac:dyDescent="0.35">
      <c r="A10" s="8" t="s">
        <v>118</v>
      </c>
      <c r="B10" s="100">
        <v>1654</v>
      </c>
      <c r="C10" s="100">
        <v>6468</v>
      </c>
      <c r="D10" s="8" t="str">
        <f t="shared" si="0"/>
        <v>maior</v>
      </c>
    </row>
    <row r="11" spans="1:7" x14ac:dyDescent="0.35">
      <c r="A11" s="11" t="s">
        <v>119</v>
      </c>
      <c r="B11" s="101">
        <v>654</v>
      </c>
      <c r="C11" s="101">
        <v>654</v>
      </c>
      <c r="D11" s="11" t="str">
        <f t="shared" si="0"/>
        <v>igual</v>
      </c>
      <c r="F11" s="35" t="s">
        <v>128</v>
      </c>
      <c r="G11" s="10" t="str">
        <f>IF(G7&gt;=G9,"Dentro",IF(G7&gt;=G8,"Dentro","Fora"))</f>
        <v>Dentro</v>
      </c>
    </row>
    <row r="12" spans="1:7" x14ac:dyDescent="0.35">
      <c r="A12" s="8" t="s">
        <v>120</v>
      </c>
      <c r="B12" s="100">
        <v>413</v>
      </c>
      <c r="C12" s="100">
        <v>434</v>
      </c>
      <c r="D12" s="8" t="str">
        <f t="shared" si="0"/>
        <v>maior</v>
      </c>
    </row>
    <row r="13" spans="1:7" x14ac:dyDescent="0.35">
      <c r="A13" s="11" t="s">
        <v>121</v>
      </c>
      <c r="B13" s="101">
        <v>65765</v>
      </c>
      <c r="C13" s="101">
        <v>54646</v>
      </c>
      <c r="D13" s="11" t="str">
        <f t="shared" si="0"/>
        <v>menor</v>
      </c>
    </row>
  </sheetData>
  <mergeCells count="3">
    <mergeCell ref="B3:D3"/>
    <mergeCell ref="A5:B5"/>
    <mergeCell ref="F5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149E-A568-4A68-BCC7-A3C46EE42D1A}">
  <dimension ref="A2:E24"/>
  <sheetViews>
    <sheetView topLeftCell="A10" workbookViewId="0">
      <selection activeCell="E5" sqref="E5"/>
    </sheetView>
  </sheetViews>
  <sheetFormatPr defaultRowHeight="14.5" x14ac:dyDescent="0.35"/>
  <cols>
    <col min="1" max="1" width="10.81640625" style="106" bestFit="1" customWidth="1"/>
    <col min="2" max="2" width="25.81640625" style="106" bestFit="1" customWidth="1"/>
    <col min="3" max="3" width="16.08984375" style="106" bestFit="1" customWidth="1"/>
    <col min="4" max="4" width="14.1796875" style="106" bestFit="1" customWidth="1"/>
    <col min="5" max="5" width="7.26953125" style="106" bestFit="1" customWidth="1"/>
  </cols>
  <sheetData>
    <row r="2" spans="1:5" x14ac:dyDescent="0.35">
      <c r="A2" s="103" t="s">
        <v>57</v>
      </c>
      <c r="B2" s="103" t="s">
        <v>140</v>
      </c>
      <c r="C2" s="103" t="s">
        <v>156</v>
      </c>
      <c r="D2" s="103" t="s">
        <v>169</v>
      </c>
      <c r="E2" s="103" t="s">
        <v>183</v>
      </c>
    </row>
    <row r="3" spans="1:5" x14ac:dyDescent="0.35">
      <c r="A3" s="104" t="s">
        <v>129</v>
      </c>
      <c r="B3" s="104" t="s">
        <v>141</v>
      </c>
      <c r="C3" s="104" t="s">
        <v>157</v>
      </c>
      <c r="D3" s="104" t="s">
        <v>170</v>
      </c>
      <c r="E3" s="104" t="s">
        <v>184</v>
      </c>
    </row>
    <row r="4" spans="1:5" x14ac:dyDescent="0.35">
      <c r="A4" s="105" t="s">
        <v>58</v>
      </c>
      <c r="B4" s="105" t="s">
        <v>142</v>
      </c>
      <c r="C4" s="105" t="s">
        <v>158</v>
      </c>
      <c r="D4" s="105" t="s">
        <v>179</v>
      </c>
      <c r="E4" s="105" t="s">
        <v>184</v>
      </c>
    </row>
    <row r="5" spans="1:5" x14ac:dyDescent="0.35">
      <c r="A5" s="104" t="s">
        <v>130</v>
      </c>
      <c r="B5" s="104" t="s">
        <v>143</v>
      </c>
      <c r="C5" s="104" t="s">
        <v>157</v>
      </c>
      <c r="D5" s="104" t="s">
        <v>171</v>
      </c>
      <c r="E5" s="104" t="s">
        <v>186</v>
      </c>
    </row>
    <row r="6" spans="1:5" x14ac:dyDescent="0.35">
      <c r="A6" s="105" t="s">
        <v>131</v>
      </c>
      <c r="B6" s="105" t="s">
        <v>144</v>
      </c>
      <c r="C6" s="105" t="s">
        <v>159</v>
      </c>
      <c r="D6" s="105" t="s">
        <v>172</v>
      </c>
      <c r="E6" s="105" t="s">
        <v>184</v>
      </c>
    </row>
    <row r="7" spans="1:5" x14ac:dyDescent="0.35">
      <c r="A7" s="104" t="s">
        <v>61</v>
      </c>
      <c r="B7" s="104" t="s">
        <v>145</v>
      </c>
      <c r="C7" s="104" t="s">
        <v>160</v>
      </c>
      <c r="D7" s="104" t="s">
        <v>173</v>
      </c>
      <c r="E7" s="104" t="s">
        <v>184</v>
      </c>
    </row>
    <row r="8" spans="1:5" x14ac:dyDescent="0.35">
      <c r="A8" s="105" t="s">
        <v>60</v>
      </c>
      <c r="B8" s="105" t="s">
        <v>146</v>
      </c>
      <c r="C8" s="105" t="s">
        <v>157</v>
      </c>
      <c r="D8" s="105" t="s">
        <v>174</v>
      </c>
      <c r="E8" s="105" t="s">
        <v>187</v>
      </c>
    </row>
    <row r="9" spans="1:5" x14ac:dyDescent="0.35">
      <c r="A9" s="104" t="s">
        <v>132</v>
      </c>
      <c r="B9" s="104" t="s">
        <v>147</v>
      </c>
      <c r="C9" s="104" t="s">
        <v>161</v>
      </c>
      <c r="D9" s="104" t="s">
        <v>175</v>
      </c>
      <c r="E9" s="104" t="s">
        <v>184</v>
      </c>
    </row>
    <row r="10" spans="1:5" x14ac:dyDescent="0.35">
      <c r="A10" s="105" t="s">
        <v>133</v>
      </c>
      <c r="B10" s="105" t="s">
        <v>148</v>
      </c>
      <c r="C10" s="105" t="s">
        <v>162</v>
      </c>
      <c r="D10" s="105" t="s">
        <v>176</v>
      </c>
      <c r="E10" s="105" t="s">
        <v>184</v>
      </c>
    </row>
    <row r="11" spans="1:5" x14ac:dyDescent="0.35">
      <c r="A11" s="104" t="s">
        <v>134</v>
      </c>
      <c r="B11" s="104" t="s">
        <v>149</v>
      </c>
      <c r="C11" s="104" t="s">
        <v>163</v>
      </c>
      <c r="D11" s="104" t="s">
        <v>177</v>
      </c>
      <c r="E11" s="104" t="s">
        <v>188</v>
      </c>
    </row>
    <row r="12" spans="1:5" x14ac:dyDescent="0.35">
      <c r="A12" s="105" t="s">
        <v>59</v>
      </c>
      <c r="B12" s="105" t="s">
        <v>150</v>
      </c>
      <c r="C12" s="105" t="s">
        <v>164</v>
      </c>
      <c r="D12" s="105" t="s">
        <v>178</v>
      </c>
      <c r="E12" s="105" t="s">
        <v>189</v>
      </c>
    </row>
    <row r="13" spans="1:5" x14ac:dyDescent="0.35">
      <c r="A13" s="104" t="s">
        <v>135</v>
      </c>
      <c r="B13" s="104" t="s">
        <v>151</v>
      </c>
      <c r="C13" s="104" t="s">
        <v>165</v>
      </c>
      <c r="D13" s="104" t="s">
        <v>172</v>
      </c>
      <c r="E13" s="104" t="s">
        <v>190</v>
      </c>
    </row>
    <row r="14" spans="1:5" x14ac:dyDescent="0.35">
      <c r="A14" s="105" t="s">
        <v>136</v>
      </c>
      <c r="B14" s="105" t="s">
        <v>152</v>
      </c>
      <c r="C14" s="105" t="s">
        <v>166</v>
      </c>
      <c r="D14" s="105" t="s">
        <v>179</v>
      </c>
      <c r="E14" s="105" t="s">
        <v>184</v>
      </c>
    </row>
    <row r="15" spans="1:5" x14ac:dyDescent="0.35">
      <c r="A15" s="104" t="s">
        <v>137</v>
      </c>
      <c r="B15" s="104" t="s">
        <v>153</v>
      </c>
      <c r="C15" s="104" t="s">
        <v>157</v>
      </c>
      <c r="D15" s="104" t="s">
        <v>180</v>
      </c>
      <c r="E15" s="104" t="s">
        <v>191</v>
      </c>
    </row>
    <row r="16" spans="1:5" x14ac:dyDescent="0.35">
      <c r="A16" s="105" t="s">
        <v>138</v>
      </c>
      <c r="B16" s="105" t="s">
        <v>154</v>
      </c>
      <c r="C16" s="105" t="s">
        <v>167</v>
      </c>
      <c r="D16" s="105" t="s">
        <v>181</v>
      </c>
      <c r="E16" s="105" t="s">
        <v>192</v>
      </c>
    </row>
    <row r="17" spans="1:5" x14ac:dyDescent="0.35">
      <c r="A17" s="104" t="s">
        <v>139</v>
      </c>
      <c r="B17" s="104" t="s">
        <v>155</v>
      </c>
      <c r="C17" s="104" t="s">
        <v>168</v>
      </c>
      <c r="D17" s="104" t="s">
        <v>182</v>
      </c>
      <c r="E17" s="104" t="s">
        <v>193</v>
      </c>
    </row>
    <row r="20" spans="1:5" x14ac:dyDescent="0.35">
      <c r="A20" s="103" t="s">
        <v>57</v>
      </c>
      <c r="B20" s="105" t="s">
        <v>137</v>
      </c>
    </row>
    <row r="21" spans="1:5" x14ac:dyDescent="0.35">
      <c r="A21" s="103" t="s">
        <v>140</v>
      </c>
      <c r="B21" s="105" t="str">
        <f>VLOOKUP($B$20,$A$2:$E$17,2,0)</f>
        <v>Al. dos Laranjais, 99</v>
      </c>
    </row>
    <row r="22" spans="1:5" x14ac:dyDescent="0.35">
      <c r="A22" s="103" t="s">
        <v>156</v>
      </c>
      <c r="B22" s="105" t="str">
        <f>VLOOKUP($B$20,$A$2:$E$17,3,0)</f>
        <v>Centro</v>
      </c>
    </row>
    <row r="23" spans="1:5" x14ac:dyDescent="0.35">
      <c r="A23" s="103" t="s">
        <v>169</v>
      </c>
      <c r="B23" s="105" t="str">
        <f>VLOOKUP($B$20,$A$2:$E$17,4,0)</f>
        <v>Rio de Janeiro</v>
      </c>
    </row>
    <row r="24" spans="1:5" x14ac:dyDescent="0.35">
      <c r="A24" s="103" t="s">
        <v>194</v>
      </c>
      <c r="B24" s="105" t="str">
        <f>VLOOKUP($B$20,$A$2:$E$17,5,0)</f>
        <v>RJ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comandos basicos</vt:lpstr>
      <vt:lpstr>exercicio 1</vt:lpstr>
      <vt:lpstr>exercicio 2</vt:lpstr>
      <vt:lpstr>exercicio 3</vt:lpstr>
      <vt:lpstr>exercicio 4</vt:lpstr>
      <vt:lpstr>exercicio 5</vt:lpstr>
      <vt:lpstr>exercicio 6</vt:lpstr>
      <vt:lpstr>exercicio 7</vt:lpstr>
      <vt:lpstr>exercicio 8</vt:lpstr>
      <vt:lpstr>exercicio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2023-05-23T11:32:27Z</dcterms:modified>
</cp:coreProperties>
</file>