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850A5049-78DD-44EB-BB5D-F8F71617B770}" xr6:coauthVersionLast="46" xr6:coauthVersionMax="46" xr10:uidLastSave="{00000000-0000-0000-0000-000000000000}"/>
  <bookViews>
    <workbookView xWindow="-120" yWindow="-120" windowWidth="29040" windowHeight="1584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3" l="1"/>
  <c r="D18" i="3"/>
  <c r="E18" i="3"/>
  <c r="F18" i="3"/>
  <c r="G18" i="3"/>
  <c r="H18" i="3"/>
  <c r="C18" i="3"/>
  <c r="I12" i="1" l="1"/>
  <c r="E14" i="2" l="1"/>
  <c r="F14" i="2"/>
  <c r="G14" i="2"/>
  <c r="H14" i="2"/>
  <c r="I14" i="2"/>
  <c r="D14" i="2"/>
  <c r="C14" i="2"/>
  <c r="G16" i="1" l="1"/>
  <c r="H11" i="5" l="1"/>
  <c r="I10" i="5"/>
  <c r="I11" i="5"/>
  <c r="I13" i="5" s="1"/>
  <c r="I16" i="5"/>
  <c r="I19" i="3"/>
  <c r="I10" i="3"/>
  <c r="I11" i="3"/>
  <c r="I12" i="3"/>
  <c r="K14" i="1"/>
  <c r="L14" i="1" s="1"/>
  <c r="M14" i="1" s="1"/>
  <c r="N14" i="1" s="1"/>
  <c r="J17" i="1"/>
  <c r="K17" i="1" s="1"/>
  <c r="L17" i="1" s="1"/>
  <c r="M17" i="1" s="1"/>
  <c r="N17" i="1" s="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7" i="3" s="1"/>
  <c r="J15" i="3" l="1"/>
  <c r="K14" i="3"/>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H21" i="1"/>
  <c r="M11" i="2" l="1"/>
  <c r="N11" i="2" s="1"/>
  <c r="L18" i="3"/>
  <c r="L13" i="5"/>
  <c r="L19" i="3"/>
  <c r="J22" i="3"/>
  <c r="K16" i="5"/>
  <c r="K24" i="5" s="1"/>
  <c r="K10" i="3"/>
  <c r="J12" i="5"/>
  <c r="J15" i="5"/>
  <c r="J23" i="5" s="1"/>
  <c r="J13" i="1"/>
  <c r="L12" i="2"/>
  <c r="K11" i="3"/>
  <c r="M17" i="3"/>
  <c r="N15" i="3"/>
  <c r="K12" i="2"/>
  <c r="K12" i="1"/>
  <c r="K16" i="1"/>
  <c r="L10" i="1"/>
  <c r="L15" i="1" s="1"/>
  <c r="D16" i="2"/>
  <c r="C16" i="2"/>
  <c r="H16" i="2"/>
  <c r="G16" i="2"/>
  <c r="F16" i="2"/>
  <c r="E16" i="2"/>
  <c r="M18" i="3" l="1"/>
  <c r="M13" i="5"/>
  <c r="M19" i="3"/>
  <c r="C17" i="5"/>
  <c r="G17" i="5"/>
  <c r="F17" i="5"/>
  <c r="L16" i="5"/>
  <c r="L24" i="5" s="1"/>
  <c r="C24" i="5" s="1"/>
  <c r="L10" i="3"/>
  <c r="L23" i="3" s="1"/>
  <c r="H25" i="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80C876C4-CF06-4460-832F-B6047B5C30EF}">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94CE245D-0D1B-42B8-8114-98D0DD5C042B}">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 ref="J23" authorId="0" shapeId="0" xr:uid="{4531B4A0-FBA9-43CF-8447-5180021B87EE}">
      <text>
        <r>
          <rPr>
            <b/>
            <sz val="9"/>
            <color indexed="81"/>
            <rFont val="Tahoma"/>
            <charset val="1"/>
          </rPr>
          <t>Autor:</t>
        </r>
        <r>
          <rPr>
            <sz val="9"/>
            <color indexed="81"/>
            <rFont val="Tahoma"/>
            <charset val="1"/>
          </rPr>
          <t xml:space="preserve">
dior minoritarios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<sst xmlns="http://schemas.openxmlformats.org/spreadsheetml/2006/main" count="89" uniqueCount="83">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</sst>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0.0;[Red]\-#,##0.0"/>
    <numFmt numFmtId="165" formatCode="0.0"/>
    <numFmt numFmtId="166" formatCode="0.0%"/>
    <numFmt numFmtId="169" formatCode="_-[$€-2]\ * #,##0.0_-;\-[$€-2]\ * #,##0.0_-;_-[$€-2]\ *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45">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15">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2" fontId="4"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5" xfId="0" applyNumberFormat="1" applyFont="1" applyFill="1" applyBorder="1" applyAlignment="1">
      <alignment horizontal="center" vertical="center" wrapText="1"/>
    </xf>
    <xf numFmtId="165" fontId="0" fillId="4" borderId="24"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2"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22" xfId="0" applyNumberFormat="1" applyFont="1" applyFill="1" applyBorder="1" applyAlignment="1">
      <alignment horizontal="center" vertical="center" wrapText="1"/>
    </xf>
    <xf numFmtId="165" fontId="8" fillId="4" borderId="12" xfId="0" applyNumberFormat="1" applyFon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22" xfId="0" applyNumberFormat="1" applyFill="1" applyBorder="1" applyAlignment="1">
      <alignment horizontal="center" vertical="center" wrapText="1"/>
    </xf>
    <xf numFmtId="165" fontId="0" fillId="4" borderId="12"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4"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4" fontId="17" fillId="5" borderId="31" xfId="0" applyNumberFormat="1" applyFont="1" applyFill="1" applyBorder="1" applyAlignment="1" applyProtection="1">
      <alignment horizontal="center" vertical="center"/>
    </xf>
    <xf numFmtId="164"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4" fontId="15"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5" fontId="8" fillId="4" borderId="34" xfId="0" applyNumberFormat="1" applyFont="1" applyFill="1" applyBorder="1" applyAlignment="1">
      <alignment horizontal="center" vertic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6" fontId="23" fillId="4" borderId="8" xfId="1" applyNumberFormat="1" applyFont="1" applyFill="1" applyBorder="1" applyAlignment="1" applyProtection="1">
      <alignment horizontal="center" vertical="center"/>
    </xf>
    <xf numFmtId="166" fontId="23" fillId="4" borderId="23" xfId="1" applyNumberFormat="1" applyFont="1" applyFill="1" applyBorder="1" applyAlignment="1" applyProtection="1">
      <alignment horizontal="center" vertical="center"/>
    </xf>
    <xf numFmtId="166" fontId="23" fillId="4" borderId="0" xfId="1" applyNumberFormat="1" applyFont="1" applyFill="1" applyBorder="1" applyAlignment="1" applyProtection="1">
      <alignment horizontal="center" vertical="center"/>
    </xf>
    <xf numFmtId="166"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4" fontId="17" fillId="5" borderId="30"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164"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38" fontId="17" fillId="5" borderId="12"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7" fillId="5" borderId="17" xfId="0" applyNumberFormat="1" applyFont="1" applyFill="1" applyBorder="1" applyAlignment="1">
      <alignment horizontal="center" vertical="center"/>
    </xf>
    <xf numFmtId="38" fontId="17" fillId="5" borderId="16" xfId="0" applyNumberFormat="1" applyFont="1" applyFill="1" applyBorder="1" applyAlignment="1">
      <alignment horizontal="center" vertical="center"/>
    </xf>
    <xf numFmtId="40" fontId="17" fillId="5" borderId="19" xfId="0" applyNumberFormat="1" applyFont="1" applyFill="1" applyBorder="1" applyAlignment="1">
      <alignment horizontal="center" vertical="center"/>
    </xf>
    <xf numFmtId="40" fontId="17" fillId="5" borderId="20" xfId="0" applyNumberFormat="1" applyFont="1" applyFill="1" applyBorder="1" applyAlignment="1" applyProtection="1">
      <alignment horizontal="center" vertical="center"/>
    </xf>
    <xf numFmtId="1" fontId="17" fillId="6" borderId="1" xfId="0" applyNumberFormat="1" applyFont="1" applyFill="1" applyBorder="1" applyAlignment="1" applyProtection="1">
      <alignment horizontal="center" vertical="center"/>
    </xf>
    <xf numFmtId="1" fontId="0" fillId="6" borderId="0" xfId="0" applyNumberFormat="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40" fontId="17" fillId="4" borderId="43" xfId="0" applyNumberFormat="1" applyFont="1" applyFill="1" applyBorder="1" applyAlignment="1" applyProtection="1">
      <alignment horizontal="center" vertical="center"/>
    </xf>
    <xf numFmtId="165" fontId="0" fillId="6" borderId="34" xfId="0" applyNumberFormat="1" applyFill="1" applyBorder="1" applyAlignment="1">
      <alignment horizontal="center" vertical="center" wrapText="1"/>
    </xf>
    <xf numFmtId="169" fontId="13" fillId="4" borderId="9" xfId="2" applyNumberFormat="1" applyFont="1" applyFill="1" applyBorder="1" applyAlignment="1">
      <alignment horizontal="center" vertical="center" wrapText="1"/>
    </xf>
    <xf numFmtId="169" fontId="13" fillId="4" borderId="0" xfId="2" applyNumberFormat="1" applyFont="1" applyFill="1" applyBorder="1" applyAlignment="1">
      <alignment horizontal="center" vertical="center" wrapText="1"/>
    </xf>
    <xf numFmtId="169" fontId="13" fillId="4" borderId="12" xfId="2" applyNumberFormat="1" applyFont="1" applyFill="1" applyBorder="1" applyAlignment="1">
      <alignment horizontal="center" vertical="center" wrapText="1"/>
    </xf>
    <xf numFmtId="169" fontId="13" fillId="4" borderId="9" xfId="2" applyNumberFormat="1" applyFont="1" applyFill="1" applyBorder="1" applyAlignment="1">
      <alignment horizontal="left" vertical="center" wrapText="1"/>
    </xf>
    <xf numFmtId="169" fontId="13" fillId="4" borderId="0" xfId="2" applyNumberFormat="1" applyFont="1" applyFill="1" applyBorder="1" applyAlignment="1">
      <alignment horizontal="left" vertical="center" wrapText="1"/>
    </xf>
    <xf numFmtId="169" fontId="13" fillId="4" borderId="12" xfId="2" applyNumberFormat="1" applyFont="1" applyFill="1" applyBorder="1" applyAlignment="1">
      <alignment horizontal="left" vertical="center" wrapText="1"/>
    </xf>
    <xf numFmtId="169" fontId="13" fillId="4" borderId="42" xfId="2" applyNumberFormat="1" applyFont="1" applyFill="1" applyBorder="1" applyAlignment="1">
      <alignment horizontal="left" vertical="center" wrapText="1"/>
    </xf>
    <xf numFmtId="169" fontId="13" fillId="4" borderId="7" xfId="2" applyNumberFormat="1" applyFont="1" applyFill="1" applyBorder="1" applyAlignment="1">
      <alignment horizontal="left" vertical="center" wrapText="1"/>
    </xf>
    <xf numFmtId="169" fontId="13" fillId="4" borderId="17" xfId="2" applyNumberFormat="1" applyFont="1" applyFill="1" applyBorder="1" applyAlignment="1">
      <alignment horizontal="left" vertical="center" wrapText="1"/>
    </xf>
  </cellXfs>
  <cellStyles count="3">
    <cellStyle name="Moneda" xfId="2" builtinId="4"/>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 * #,##0.0_-;\-[$€-2]\ * #,##0.0_-;_-[$€-2]\ * "-"??_-;_-@_-</c:formatCode>
                <c:ptCount val="6"/>
                <c:pt idx="0">
                  <c:v>399.00793650793651</c:v>
                </c:pt>
                <c:pt idx="1">
                  <c:v>547.42063492063494</c:v>
                </c:pt>
                <c:pt idx="2">
                  <c:v>629.65476190476193</c:v>
                </c:pt>
                <c:pt idx="3">
                  <c:v>725.1080158730158</c:v>
                </c:pt>
                <c:pt idx="4">
                  <c:v>833.36916984126981</c:v>
                </c:pt>
                <c:pt idx="5">
                  <c:v>954.2472028253967</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0_-;\-[$€-2]\ * #,##0.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127001</xdr:colOff>
      <xdr:row>1</xdr:row>
      <xdr:rowOff>42333</xdr:rowOff>
    </xdr:from>
    <xdr:to>
      <xdr:col>7</xdr:col>
      <xdr:colOff>462835</xdr:colOff>
      <xdr:row>6</xdr:row>
      <xdr:rowOff>46381</xdr:rowOff>
    </xdr:to>
    <xdr:pic>
      <xdr:nvPicPr>
        <xdr:cNvPr id="2" name="Imagen 1">
          <a:extLst>
            <a:ext uri="{FF2B5EF4-FFF2-40B4-BE49-F238E27FC236}">
              <a16:creationId xmlns:a16="http://schemas.microsoft.com/office/drawing/2014/main" id="{1A45A86B-B55D-470E-8C04-36D28692DA89}"/>
            </a:ext>
          </a:extLst>
        </xdr:cNvPr>
        <xdr:cNvPicPr>
          <a:picLocks noChangeAspect="1"/>
        </xdr:cNvPicPr>
      </xdr:nvPicPr>
      <xdr:blipFill>
        <a:blip xmlns:r="http://schemas.openxmlformats.org/officeDocument/2006/relationships" r:embed="rId1"/>
        <a:stretch>
          <a:fillRect/>
        </a:stretch>
      </xdr:blipFill>
      <xdr:spPr>
        <a:xfrm>
          <a:off x="6273801" y="245533"/>
          <a:ext cx="1089367" cy="1163981"/>
        </a:xfrm>
        <a:prstGeom prst="rect">
          <a:avLst/>
        </a:prstGeom>
      </xdr:spPr>
    </xdr:pic>
    <xdr:clientData/>
  </xdr:twoCellAnchor>
  <xdr:twoCellAnchor editAs="oneCell">
    <xdr:from>
      <xdr:col>7</xdr:col>
      <xdr:colOff>609600</xdr:colOff>
      <xdr:row>1</xdr:row>
      <xdr:rowOff>330200</xdr:rowOff>
    </xdr:from>
    <xdr:to>
      <xdr:col>11</xdr:col>
      <xdr:colOff>385942</xdr:colOff>
      <xdr:row>4</xdr:row>
      <xdr:rowOff>140685</xdr:rowOff>
    </xdr:to>
    <xdr:pic>
      <xdr:nvPicPr>
        <xdr:cNvPr id="3" name="Imagen 2">
          <a:extLst>
            <a:ext uri="{FF2B5EF4-FFF2-40B4-BE49-F238E27FC236}">
              <a16:creationId xmlns:a16="http://schemas.microsoft.com/office/drawing/2014/main" id="{97B65C75-A5F3-4E60-959B-1EFFDC654E4A}"/>
            </a:ext>
          </a:extLst>
        </xdr:cNvPr>
        <xdr:cNvPicPr>
          <a:picLocks noChangeAspect="1"/>
        </xdr:cNvPicPr>
      </xdr:nvPicPr>
      <xdr:blipFill>
        <a:blip xmlns:r="http://schemas.openxmlformats.org/officeDocument/2006/relationships" r:embed="rId2"/>
        <a:stretch>
          <a:fillRect/>
        </a:stretch>
      </xdr:blipFill>
      <xdr:spPr>
        <a:xfrm>
          <a:off x="7509933" y="533400"/>
          <a:ext cx="2790476" cy="5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693420</xdr:colOff>
      <xdr:row>1</xdr:row>
      <xdr:rowOff>167640</xdr:rowOff>
    </xdr:from>
    <xdr:to>
      <xdr:col>7</xdr:col>
      <xdr:colOff>334987</xdr:colOff>
      <xdr:row>6</xdr:row>
      <xdr:rowOff>379121</xdr:rowOff>
    </xdr:to>
    <xdr:pic>
      <xdr:nvPicPr>
        <xdr:cNvPr id="2" name="Imagen 1">
          <a:extLst>
            <a:ext uri="{FF2B5EF4-FFF2-40B4-BE49-F238E27FC236}">
              <a16:creationId xmlns:a16="http://schemas.microsoft.com/office/drawing/2014/main" id="{D3CA4D1D-6188-41C3-9812-0288EE0D38EF}"/>
            </a:ext>
          </a:extLst>
        </xdr:cNvPr>
        <xdr:cNvPicPr>
          <a:picLocks noChangeAspect="1"/>
        </xdr:cNvPicPr>
      </xdr:nvPicPr>
      <xdr:blipFill>
        <a:blip xmlns:r="http://schemas.openxmlformats.org/officeDocument/2006/relationships" r:embed="rId1"/>
        <a:stretch>
          <a:fillRect/>
        </a:stretch>
      </xdr:blipFill>
      <xdr:spPr>
        <a:xfrm>
          <a:off x="6225540" y="373380"/>
          <a:ext cx="1089367" cy="1163981"/>
        </a:xfrm>
        <a:prstGeom prst="rect">
          <a:avLst/>
        </a:prstGeom>
      </xdr:spPr>
    </xdr:pic>
    <xdr:clientData/>
  </xdr:twoCellAnchor>
  <xdr:twoCellAnchor editAs="oneCell">
    <xdr:from>
      <xdr:col>7</xdr:col>
      <xdr:colOff>541020</xdr:colOff>
      <xdr:row>3</xdr:row>
      <xdr:rowOff>129540</xdr:rowOff>
    </xdr:from>
    <xdr:to>
      <xdr:col>11</xdr:col>
      <xdr:colOff>435896</xdr:colOff>
      <xdr:row>6</xdr:row>
      <xdr:rowOff>138992</xdr:rowOff>
    </xdr:to>
    <xdr:pic>
      <xdr:nvPicPr>
        <xdr:cNvPr id="3" name="Imagen 2">
          <a:extLst>
            <a:ext uri="{FF2B5EF4-FFF2-40B4-BE49-F238E27FC236}">
              <a16:creationId xmlns:a16="http://schemas.microsoft.com/office/drawing/2014/main" id="{1799B49B-B7E5-443F-8B50-6CF3D6C9CA0E}"/>
            </a:ext>
          </a:extLst>
        </xdr:cNvPr>
        <xdr:cNvPicPr>
          <a:picLocks noChangeAspect="1"/>
        </xdr:cNvPicPr>
      </xdr:nvPicPr>
      <xdr:blipFill>
        <a:blip xmlns:r="http://schemas.openxmlformats.org/officeDocument/2006/relationships" r:embed="rId2"/>
        <a:stretch>
          <a:fillRect/>
        </a:stretch>
      </xdr:blipFill>
      <xdr:spPr>
        <a:xfrm>
          <a:off x="7520940" y="716280"/>
          <a:ext cx="2790476" cy="5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179070</xdr:colOff>
      <xdr:row>1</xdr:row>
      <xdr:rowOff>167958</xdr:rowOff>
    </xdr:from>
    <xdr:to>
      <xdr:col>7</xdr:col>
      <xdr:colOff>18757</xdr:colOff>
      <xdr:row>6</xdr:row>
      <xdr:rowOff>379439</xdr:rowOff>
    </xdr:to>
    <xdr:pic>
      <xdr:nvPicPr>
        <xdr:cNvPr id="2" name="Imagen 1">
          <a:extLst>
            <a:ext uri="{FF2B5EF4-FFF2-40B4-BE49-F238E27FC236}">
              <a16:creationId xmlns:a16="http://schemas.microsoft.com/office/drawing/2014/main" id="{279C9C66-C08A-46A5-9C4E-29F4DEACFAB6}"/>
            </a:ext>
          </a:extLst>
        </xdr:cNvPr>
        <xdr:cNvPicPr>
          <a:picLocks noChangeAspect="1"/>
        </xdr:cNvPicPr>
      </xdr:nvPicPr>
      <xdr:blipFill>
        <a:blip xmlns:r="http://schemas.openxmlformats.org/officeDocument/2006/relationships" r:embed="rId1"/>
        <a:stretch>
          <a:fillRect/>
        </a:stretch>
      </xdr:blipFill>
      <xdr:spPr>
        <a:xfrm>
          <a:off x="5290820" y="366396"/>
          <a:ext cx="1062062" cy="1163981"/>
        </a:xfrm>
        <a:prstGeom prst="rect">
          <a:avLst/>
        </a:prstGeom>
      </xdr:spPr>
    </xdr:pic>
    <xdr:clientData/>
  </xdr:twoCellAnchor>
  <xdr:twoCellAnchor editAs="oneCell">
    <xdr:from>
      <xdr:col>8</xdr:col>
      <xdr:colOff>49212</xdr:colOff>
      <xdr:row>3</xdr:row>
      <xdr:rowOff>163512</xdr:rowOff>
    </xdr:from>
    <xdr:to>
      <xdr:col>12</xdr:col>
      <xdr:colOff>326676</xdr:colOff>
      <xdr:row>6</xdr:row>
      <xdr:rowOff>172964</xdr:rowOff>
    </xdr:to>
    <xdr:pic>
      <xdr:nvPicPr>
        <xdr:cNvPr id="3" name="Imagen 2">
          <a:extLst>
            <a:ext uri="{FF2B5EF4-FFF2-40B4-BE49-F238E27FC236}">
              <a16:creationId xmlns:a16="http://schemas.microsoft.com/office/drawing/2014/main" id="{76C8C0F6-510F-4371-B779-FA2D55D1BFD8}"/>
            </a:ext>
          </a:extLst>
        </xdr:cNvPr>
        <xdr:cNvPicPr>
          <a:picLocks noChangeAspect="1"/>
        </xdr:cNvPicPr>
      </xdr:nvPicPr>
      <xdr:blipFill>
        <a:blip xmlns:r="http://schemas.openxmlformats.org/officeDocument/2006/relationships" r:embed="rId2"/>
        <a:stretch>
          <a:fillRect/>
        </a:stretch>
      </xdr:blipFill>
      <xdr:spPr>
        <a:xfrm>
          <a:off x="6994525" y="742950"/>
          <a:ext cx="2722214" cy="5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525780</xdr:colOff>
      <xdr:row>1</xdr:row>
      <xdr:rowOff>137160</xdr:rowOff>
    </xdr:from>
    <xdr:to>
      <xdr:col>8</xdr:col>
      <xdr:colOff>365467</xdr:colOff>
      <xdr:row>6</xdr:row>
      <xdr:rowOff>348641</xdr:rowOff>
    </xdr:to>
    <xdr:pic>
      <xdr:nvPicPr>
        <xdr:cNvPr id="4" name="Imagen 3">
          <a:extLst>
            <a:ext uri="{FF2B5EF4-FFF2-40B4-BE49-F238E27FC236}">
              <a16:creationId xmlns:a16="http://schemas.microsoft.com/office/drawing/2014/main" id="{8FA56DCA-471E-40E4-93F8-49A74D370A57}"/>
            </a:ext>
          </a:extLst>
        </xdr:cNvPr>
        <xdr:cNvPicPr>
          <a:picLocks noChangeAspect="1"/>
        </xdr:cNvPicPr>
      </xdr:nvPicPr>
      <xdr:blipFill>
        <a:blip xmlns:r="http://schemas.openxmlformats.org/officeDocument/2006/relationships" r:embed="rId2"/>
        <a:stretch>
          <a:fillRect/>
        </a:stretch>
      </xdr:blipFill>
      <xdr:spPr>
        <a:xfrm>
          <a:off x="5905500" y="327660"/>
          <a:ext cx="1089367" cy="1163981"/>
        </a:xfrm>
        <a:prstGeom prst="rect">
          <a:avLst/>
        </a:prstGeom>
      </xdr:spPr>
    </xdr:pic>
    <xdr:clientData/>
  </xdr:twoCellAnchor>
  <xdr:twoCellAnchor editAs="oneCell">
    <xdr:from>
      <xdr:col>8</xdr:col>
      <xdr:colOff>548640</xdr:colOff>
      <xdr:row>3</xdr:row>
      <xdr:rowOff>144780</xdr:rowOff>
    </xdr:from>
    <xdr:to>
      <xdr:col>11</xdr:col>
      <xdr:colOff>470186</xdr:colOff>
      <xdr:row>6</xdr:row>
      <xdr:rowOff>154232</xdr:rowOff>
    </xdr:to>
    <xdr:pic>
      <xdr:nvPicPr>
        <xdr:cNvPr id="2" name="Imagen 1">
          <a:extLst>
            <a:ext uri="{FF2B5EF4-FFF2-40B4-BE49-F238E27FC236}">
              <a16:creationId xmlns:a16="http://schemas.microsoft.com/office/drawing/2014/main" id="{86D9F937-D3CF-44D9-B84A-019FFACB9D4B}"/>
            </a:ext>
          </a:extLst>
        </xdr:cNvPr>
        <xdr:cNvPicPr>
          <a:picLocks noChangeAspect="1"/>
        </xdr:cNvPicPr>
      </xdr:nvPicPr>
      <xdr:blipFill>
        <a:blip xmlns:r="http://schemas.openxmlformats.org/officeDocument/2006/relationships" r:embed="rId3"/>
        <a:stretch>
          <a:fillRect/>
        </a:stretch>
      </xdr:blipFill>
      <xdr:spPr>
        <a:xfrm>
          <a:off x="7178040" y="716280"/>
          <a:ext cx="2790476" cy="58095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zoomScaleNormal="100" workbookViewId="0">
      <selection activeCell="T7" sqref="T7"/>
    </sheetView>
  </sheetViews>
  <sheetFormatPr baseColWidth="10" defaultColWidth="11.42578125" defaultRowHeight="15.75" outlineLevelRow="1" x14ac:dyDescent="0.25"/>
  <cols>
    <col min="1" max="1" width="3.28515625" style="42" customWidth="1"/>
    <col min="2" max="2" width="42.28515625" style="31" customWidth="1"/>
    <col min="3" max="14" width="11" style="73" customWidth="1"/>
    <col min="15" max="15" width="14.5703125" style="42" customWidth="1"/>
    <col min="16" max="16384" width="11.42578125" style="42"/>
  </cols>
  <sheetData>
    <row r="1" spans="2:19" ht="16.5" thickBot="1" x14ac:dyDescent="0.3"/>
    <row r="2" spans="2:19" ht="30" customHeight="1" x14ac:dyDescent="0.25">
      <c r="B2" s="259"/>
      <c r="C2" s="262"/>
      <c r="D2" s="263"/>
      <c r="E2" s="263"/>
      <c r="F2" s="263"/>
      <c r="G2" s="263"/>
      <c r="H2" s="263"/>
      <c r="I2" s="263"/>
      <c r="J2" s="263"/>
      <c r="K2" s="263"/>
      <c r="L2" s="263"/>
      <c r="M2" s="263"/>
      <c r="N2" s="264"/>
      <c r="O2" s="24"/>
      <c r="P2" s="24"/>
      <c r="Q2" s="14"/>
      <c r="R2" s="14"/>
    </row>
    <row r="3" spans="2:19" ht="15.95" customHeight="1" x14ac:dyDescent="0.25">
      <c r="B3" s="260"/>
      <c r="C3" s="265"/>
      <c r="D3" s="266"/>
      <c r="E3" s="266"/>
      <c r="F3" s="266"/>
      <c r="G3" s="266"/>
      <c r="H3" s="266"/>
      <c r="I3" s="266"/>
      <c r="J3" s="266"/>
      <c r="K3" s="266"/>
      <c r="L3" s="266"/>
      <c r="M3" s="266"/>
      <c r="N3" s="267"/>
      <c r="O3" s="24"/>
      <c r="P3" s="24"/>
      <c r="Q3" s="14"/>
      <c r="R3" s="14"/>
    </row>
    <row r="4" spans="2:19" ht="15.95" customHeight="1" x14ac:dyDescent="0.25">
      <c r="B4" s="260"/>
      <c r="C4" s="265"/>
      <c r="D4" s="266"/>
      <c r="E4" s="266"/>
      <c r="F4" s="266"/>
      <c r="G4" s="266"/>
      <c r="H4" s="266"/>
      <c r="I4" s="266"/>
      <c r="J4" s="266"/>
      <c r="K4" s="266"/>
      <c r="L4" s="266"/>
      <c r="M4" s="266"/>
      <c r="N4" s="267"/>
      <c r="O4" s="24"/>
      <c r="P4" s="24"/>
      <c r="Q4" s="14"/>
      <c r="R4" s="14"/>
    </row>
    <row r="5" spans="2:19" ht="15.95" customHeight="1" x14ac:dyDescent="0.25">
      <c r="B5" s="260"/>
      <c r="C5" s="265"/>
      <c r="D5" s="266"/>
      <c r="E5" s="266"/>
      <c r="F5" s="266"/>
      <c r="G5" s="266"/>
      <c r="H5" s="266"/>
      <c r="I5" s="266"/>
      <c r="J5" s="266"/>
      <c r="K5" s="266"/>
      <c r="L5" s="266"/>
      <c r="M5" s="266"/>
      <c r="N5" s="267"/>
      <c r="O5" s="24"/>
      <c r="P5" s="24"/>
      <c r="Q5" s="14"/>
      <c r="R5" s="14"/>
    </row>
    <row r="6" spans="2:19" ht="15.95" customHeight="1" x14ac:dyDescent="0.25">
      <c r="B6" s="260"/>
      <c r="C6" s="265"/>
      <c r="D6" s="266"/>
      <c r="E6" s="266"/>
      <c r="F6" s="266"/>
      <c r="G6" s="266"/>
      <c r="H6" s="266"/>
      <c r="I6" s="266"/>
      <c r="J6" s="266"/>
      <c r="K6" s="266"/>
      <c r="L6" s="266"/>
      <c r="M6" s="266"/>
      <c r="N6" s="267"/>
      <c r="O6" s="24"/>
      <c r="P6" s="24"/>
      <c r="Q6" s="14"/>
    </row>
    <row r="7" spans="2:19" ht="15.95" customHeight="1" thickBot="1" x14ac:dyDescent="0.3">
      <c r="B7" s="260"/>
      <c r="C7" s="268"/>
      <c r="D7" s="269"/>
      <c r="E7" s="269"/>
      <c r="F7" s="269"/>
      <c r="G7" s="269"/>
      <c r="H7" s="269"/>
      <c r="I7" s="269"/>
      <c r="J7" s="269"/>
      <c r="K7" s="269"/>
      <c r="L7" s="269"/>
      <c r="M7" s="269"/>
      <c r="N7" s="270"/>
      <c r="O7" s="24"/>
      <c r="P7" s="24"/>
      <c r="Q7" s="14"/>
    </row>
    <row r="8" spans="2:19" ht="15.95" customHeight="1" thickBot="1" x14ac:dyDescent="0.3">
      <c r="B8" s="261"/>
      <c r="C8" s="32">
        <v>2014</v>
      </c>
      <c r="D8" s="33">
        <v>2015</v>
      </c>
      <c r="E8" s="33">
        <v>2016</v>
      </c>
      <c r="F8" s="33">
        <v>2017</v>
      </c>
      <c r="G8" s="33">
        <v>2018</v>
      </c>
      <c r="H8" s="33">
        <v>2019</v>
      </c>
      <c r="I8" s="174">
        <v>2020</v>
      </c>
      <c r="J8" s="104">
        <v>2021</v>
      </c>
      <c r="K8" s="104">
        <v>2022</v>
      </c>
      <c r="L8" s="104">
        <v>2023</v>
      </c>
      <c r="M8" s="104">
        <v>2024</v>
      </c>
      <c r="N8" s="105">
        <v>2025</v>
      </c>
      <c r="O8" s="14"/>
      <c r="P8" s="14"/>
      <c r="Q8" s="14"/>
    </row>
    <row r="9" spans="2:19" ht="15.95" customHeight="1" x14ac:dyDescent="0.25">
      <c r="B9" s="69" t="s">
        <v>36</v>
      </c>
      <c r="C9" s="74"/>
      <c r="D9" s="75"/>
      <c r="E9" s="75"/>
      <c r="F9" s="75"/>
      <c r="G9" s="75"/>
      <c r="H9" s="75"/>
      <c r="I9" s="177"/>
      <c r="J9" s="75"/>
      <c r="K9" s="75"/>
      <c r="L9" s="75"/>
      <c r="M9" s="76"/>
      <c r="N9" s="77"/>
      <c r="O9" s="14"/>
      <c r="P9" s="14"/>
      <c r="Q9" s="14"/>
    </row>
    <row r="10" spans="2:19" ht="15.95" customHeight="1" thickBot="1" x14ac:dyDescent="0.3">
      <c r="B10" s="64" t="s">
        <v>15</v>
      </c>
      <c r="C10" s="237">
        <v>30638</v>
      </c>
      <c r="D10" s="237">
        <v>35664</v>
      </c>
      <c r="E10" s="237">
        <v>37600</v>
      </c>
      <c r="F10" s="237">
        <v>42636</v>
      </c>
      <c r="G10" s="237">
        <v>46826</v>
      </c>
      <c r="H10" s="242">
        <v>53670</v>
      </c>
      <c r="I10" s="249">
        <v>44561</v>
      </c>
      <c r="J10" s="78">
        <v>55000</v>
      </c>
      <c r="K10" s="78">
        <f t="shared" ref="K10:N10" si="0">(J10*$P$11)+J10</f>
        <v>62700</v>
      </c>
      <c r="L10" s="78">
        <f t="shared" si="0"/>
        <v>71478</v>
      </c>
      <c r="M10" s="78">
        <f t="shared" si="0"/>
        <v>81484.92</v>
      </c>
      <c r="N10" s="79">
        <f t="shared" si="0"/>
        <v>92892.808799999999</v>
      </c>
      <c r="O10" s="14"/>
      <c r="P10" s="14"/>
      <c r="Q10" s="14"/>
    </row>
    <row r="11" spans="2:19" ht="15.75" customHeight="1" thickBot="1" x14ac:dyDescent="0.3">
      <c r="B11" s="206" t="s">
        <v>35</v>
      </c>
      <c r="C11" s="81" t="e">
        <f>(C10-#REF!)/#REF!</f>
        <v>#REF!</v>
      </c>
      <c r="D11" s="81">
        <f t="shared" ref="D11" si="1">(D10-C10)/C10</f>
        <v>0.16404465043410144</v>
      </c>
      <c r="E11" s="81">
        <f t="shared" ref="E11" si="2">(E10-D10)/D10</f>
        <v>5.4284432480933155E-2</v>
      </c>
      <c r="F11" s="81">
        <f t="shared" ref="F11" si="3">(F10-E10)/E10</f>
        <v>0.13393617021276596</v>
      </c>
      <c r="G11" s="81">
        <f t="shared" ref="G11" si="4">(G10-F10)/F10</f>
        <v>9.8273759264471336E-2</v>
      </c>
      <c r="H11" s="81">
        <f t="shared" ref="H11:I11" si="5">(H10-G10)/G10</f>
        <v>0.14615811728526887</v>
      </c>
      <c r="I11" s="82">
        <f t="shared" si="5"/>
        <v>-0.16972237749208124</v>
      </c>
      <c r="J11" s="81">
        <v>0.25</v>
      </c>
      <c r="K11" s="81">
        <f t="shared" ref="K11:N11" si="6">$P$11</f>
        <v>0.14000000000000001</v>
      </c>
      <c r="L11" s="81">
        <f t="shared" si="6"/>
        <v>0.14000000000000001</v>
      </c>
      <c r="M11" s="81">
        <f t="shared" si="6"/>
        <v>0.14000000000000001</v>
      </c>
      <c r="N11" s="82">
        <f t="shared" si="6"/>
        <v>0.14000000000000001</v>
      </c>
      <c r="O11" s="43" t="s">
        <v>33</v>
      </c>
      <c r="P11" s="10">
        <v>0.14000000000000001</v>
      </c>
      <c r="Q11" s="14"/>
      <c r="S11"/>
    </row>
    <row r="12" spans="2:19" ht="15.95" customHeight="1" x14ac:dyDescent="0.25">
      <c r="B12" s="208" t="s">
        <v>6</v>
      </c>
      <c r="C12" s="85">
        <f t="shared" ref="C12:I12" si="7">C15+C14</f>
        <v>7326</v>
      </c>
      <c r="D12" s="85">
        <f t="shared" si="7"/>
        <v>8465</v>
      </c>
      <c r="E12" s="85">
        <f t="shared" si="7"/>
        <v>9047</v>
      </c>
      <c r="F12" s="85">
        <f t="shared" si="7"/>
        <v>10489</v>
      </c>
      <c r="G12" s="85">
        <f t="shared" si="7"/>
        <v>12179</v>
      </c>
      <c r="H12" s="202">
        <f t="shared" si="7"/>
        <v>13973</v>
      </c>
      <c r="I12" s="202">
        <f t="shared" si="7"/>
        <v>11450</v>
      </c>
      <c r="J12" s="246">
        <f t="shared" ref="J12:N12" si="8">J15+J14</f>
        <v>16050</v>
      </c>
      <c r="K12" s="85">
        <f t="shared" si="8"/>
        <v>18297</v>
      </c>
      <c r="L12" s="85">
        <f t="shared" si="8"/>
        <v>20858.579999999998</v>
      </c>
      <c r="M12" s="85">
        <f t="shared" si="8"/>
        <v>23778.781199999998</v>
      </c>
      <c r="N12" s="86">
        <f t="shared" si="8"/>
        <v>27107.810567999997</v>
      </c>
      <c r="O12" s="14"/>
      <c r="P12" s="18"/>
      <c r="Q12" s="14"/>
    </row>
    <row r="13" spans="2:19" ht="15.95" customHeight="1" x14ac:dyDescent="0.25">
      <c r="B13" s="206" t="s">
        <v>16</v>
      </c>
      <c r="C13" s="81">
        <f>(C12/C10)</f>
        <v>0.23911482472746262</v>
      </c>
      <c r="D13" s="81">
        <f>(D12/D10)</f>
        <v>0.23735419470614624</v>
      </c>
      <c r="E13" s="81">
        <f>(E12/E10)</f>
        <v>0.24061170212765959</v>
      </c>
      <c r="F13" s="81">
        <f>(F12/F10)</f>
        <v>0.24601275917065391</v>
      </c>
      <c r="G13" s="81">
        <f>(G12/G10)</f>
        <v>0.26009054798616155</v>
      </c>
      <c r="H13" s="81">
        <f t="shared" ref="H13:I13" si="9">(H12/H10)</f>
        <v>0.26035028880193778</v>
      </c>
      <c r="I13" s="82">
        <f t="shared" si="9"/>
        <v>0.25695114562060994</v>
      </c>
      <c r="J13" s="186">
        <f>J12/J10</f>
        <v>0.29181818181818181</v>
      </c>
      <c r="K13" s="81">
        <f>K12/K10</f>
        <v>0.29181818181818181</v>
      </c>
      <c r="L13" s="81">
        <f>L12/L10</f>
        <v>0.29181818181818181</v>
      </c>
      <c r="M13" s="81">
        <f>M12/M10</f>
        <v>0.29181818181818181</v>
      </c>
      <c r="N13" s="82">
        <f>N12/N10</f>
        <v>0.29181818181818181</v>
      </c>
      <c r="O13" s="14"/>
      <c r="P13" s="14"/>
      <c r="Q13" s="14"/>
    </row>
    <row r="14" spans="2:19" ht="15.95" customHeight="1" thickBot="1" x14ac:dyDescent="0.3">
      <c r="B14" s="205" t="s">
        <v>0</v>
      </c>
      <c r="C14" s="237">
        <v>1895</v>
      </c>
      <c r="D14" s="237">
        <v>2081</v>
      </c>
      <c r="E14" s="237">
        <v>2143</v>
      </c>
      <c r="F14" s="237">
        <v>2376</v>
      </c>
      <c r="G14" s="237">
        <v>2302</v>
      </c>
      <c r="H14" s="243">
        <v>2700</v>
      </c>
      <c r="I14" s="231">
        <v>3478</v>
      </c>
      <c r="J14" s="255">
        <v>4500</v>
      </c>
      <c r="K14" s="228">
        <f t="shared" ref="K14:N14" si="10">(J14*$P$11)+J14</f>
        <v>5130</v>
      </c>
      <c r="L14" s="230">
        <f t="shared" si="10"/>
        <v>5848.2</v>
      </c>
      <c r="M14" s="210">
        <f t="shared" si="10"/>
        <v>6666.9480000000003</v>
      </c>
      <c r="N14" s="230">
        <f t="shared" si="10"/>
        <v>7600.3207200000006</v>
      </c>
      <c r="O14" s="211"/>
      <c r="P14" s="14"/>
      <c r="Q14" s="14"/>
    </row>
    <row r="15" spans="2:19" ht="15.95" customHeight="1" outlineLevel="1" thickBot="1" x14ac:dyDescent="0.3">
      <c r="B15" s="64" t="s">
        <v>7</v>
      </c>
      <c r="C15" s="148">
        <v>5431</v>
      </c>
      <c r="D15" s="148">
        <v>6384</v>
      </c>
      <c r="E15" s="148">
        <v>6904</v>
      </c>
      <c r="F15" s="148">
        <v>8113</v>
      </c>
      <c r="G15" s="148">
        <v>9877</v>
      </c>
      <c r="H15" s="148">
        <v>11273</v>
      </c>
      <c r="I15" s="178">
        <v>7972</v>
      </c>
      <c r="J15" s="78">
        <f>J10*$P$16</f>
        <v>11550</v>
      </c>
      <c r="K15" s="78">
        <f>K10*$P$16</f>
        <v>13167</v>
      </c>
      <c r="L15" s="78">
        <f>L10*$P$16</f>
        <v>15010.38</v>
      </c>
      <c r="M15" s="78">
        <f>M10*$P$16</f>
        <v>17111.833199999997</v>
      </c>
      <c r="N15" s="79">
        <f>N10*$P$16</f>
        <v>19507.489847999997</v>
      </c>
      <c r="O15" s="14"/>
      <c r="P15" s="14"/>
      <c r="Q15" s="14"/>
    </row>
    <row r="16" spans="2:19" ht="15.95" customHeight="1" outlineLevel="1" thickBot="1" x14ac:dyDescent="0.3">
      <c r="B16" s="206" t="s">
        <v>17</v>
      </c>
      <c r="C16" s="233">
        <f t="shared" ref="C16:I16" si="11">(C15/C10)</f>
        <v>0.17726352895097591</v>
      </c>
      <c r="D16" s="233">
        <f t="shared" si="11"/>
        <v>0.17900403768506057</v>
      </c>
      <c r="E16" s="233">
        <f t="shared" si="11"/>
        <v>0.18361702127659574</v>
      </c>
      <c r="F16" s="233">
        <f t="shared" si="11"/>
        <v>0.19028520499108734</v>
      </c>
      <c r="G16" s="233">
        <f>(G15/G10)</f>
        <v>0.21092982531072482</v>
      </c>
      <c r="H16" s="233">
        <f t="shared" si="11"/>
        <v>0.21004285448108814</v>
      </c>
      <c r="I16" s="234">
        <f t="shared" si="11"/>
        <v>0.17890083256659411</v>
      </c>
      <c r="J16" s="235">
        <f t="shared" ref="J16:N16" si="12">(J15/J10)</f>
        <v>0.21</v>
      </c>
      <c r="K16" s="235">
        <f t="shared" si="12"/>
        <v>0.21</v>
      </c>
      <c r="L16" s="235">
        <f t="shared" si="12"/>
        <v>0.21</v>
      </c>
      <c r="M16" s="235">
        <f t="shared" si="12"/>
        <v>0.20999999999999996</v>
      </c>
      <c r="N16" s="236">
        <f t="shared" si="12"/>
        <v>0.20999999999999996</v>
      </c>
      <c r="O16" s="43" t="s">
        <v>32</v>
      </c>
      <c r="P16" s="17">
        <v>0.21</v>
      </c>
      <c r="Q16" s="14"/>
    </row>
    <row r="17" spans="2:17" ht="15.95" customHeight="1" outlineLevel="1" x14ac:dyDescent="0.25">
      <c r="B17" s="271" t="s">
        <v>55</v>
      </c>
      <c r="C17" s="238">
        <v>115</v>
      </c>
      <c r="D17" s="238">
        <v>78</v>
      </c>
      <c r="E17" s="238">
        <v>83</v>
      </c>
      <c r="F17" s="238">
        <v>137</v>
      </c>
      <c r="G17" s="238">
        <v>117</v>
      </c>
      <c r="H17" s="244">
        <v>107</v>
      </c>
      <c r="I17" s="188">
        <v>35</v>
      </c>
      <c r="J17" s="137">
        <f>(I17*$P$11)+I17</f>
        <v>39.9</v>
      </c>
      <c r="K17" s="137">
        <f t="shared" ref="K17:N17" si="13">(J17*$P$11)+J17</f>
        <v>45.485999999999997</v>
      </c>
      <c r="L17" s="137">
        <f t="shared" si="13"/>
        <v>51.854039999999998</v>
      </c>
      <c r="M17" s="137">
        <f t="shared" si="13"/>
        <v>59.1136056</v>
      </c>
      <c r="N17" s="138">
        <f t="shared" si="13"/>
        <v>67.389510384000005</v>
      </c>
      <c r="O17" s="14"/>
      <c r="P17" s="14"/>
      <c r="Q17" s="14"/>
    </row>
    <row r="18" spans="2:17" ht="15.95" customHeight="1" outlineLevel="1" thickBot="1" x14ac:dyDescent="0.3">
      <c r="B18" s="272"/>
      <c r="C18" s="179"/>
      <c r="D18" s="179"/>
      <c r="E18" s="179"/>
      <c r="F18" s="179"/>
      <c r="G18" s="187"/>
      <c r="H18" s="187"/>
      <c r="I18" s="180"/>
      <c r="J18" s="84"/>
      <c r="K18" s="84"/>
      <c r="L18" s="84"/>
      <c r="M18" s="84"/>
      <c r="N18" s="90"/>
      <c r="O18" s="14"/>
      <c r="P18" s="14"/>
      <c r="Q18" s="14"/>
    </row>
    <row r="19" spans="2:17" ht="15.95" customHeight="1" thickBot="1" x14ac:dyDescent="0.3">
      <c r="B19" s="204" t="s">
        <v>1</v>
      </c>
      <c r="C19" s="175">
        <f t="shared" ref="C19:I19" si="14">C15-C17</f>
        <v>5316</v>
      </c>
      <c r="D19" s="175">
        <f t="shared" si="14"/>
        <v>6306</v>
      </c>
      <c r="E19" s="175">
        <f t="shared" si="14"/>
        <v>6821</v>
      </c>
      <c r="F19" s="175">
        <f t="shared" si="14"/>
        <v>7976</v>
      </c>
      <c r="G19" s="175">
        <f t="shared" si="14"/>
        <v>9760</v>
      </c>
      <c r="H19" s="175">
        <f t="shared" si="14"/>
        <v>11166</v>
      </c>
      <c r="I19" s="176">
        <f t="shared" si="14"/>
        <v>7937</v>
      </c>
      <c r="J19" s="91">
        <f t="shared" ref="J19:N19" si="15">J15-J17-J18</f>
        <v>11510.1</v>
      </c>
      <c r="K19" s="91">
        <f t="shared" si="15"/>
        <v>13121.513999999999</v>
      </c>
      <c r="L19" s="91">
        <f t="shared" si="15"/>
        <v>14958.525959999999</v>
      </c>
      <c r="M19" s="91">
        <f t="shared" si="15"/>
        <v>17052.719594399998</v>
      </c>
      <c r="N19" s="92">
        <f t="shared" si="15"/>
        <v>19440.100337615997</v>
      </c>
      <c r="O19" s="14"/>
      <c r="P19" s="14"/>
      <c r="Q19" s="14"/>
    </row>
    <row r="20" spans="2:17" ht="15.95" customHeight="1" collapsed="1" thickBot="1" x14ac:dyDescent="0.3">
      <c r="B20" s="205" t="s">
        <v>2</v>
      </c>
      <c r="C20" s="238">
        <v>2273</v>
      </c>
      <c r="D20" s="238">
        <v>1969</v>
      </c>
      <c r="E20" s="238">
        <v>2109</v>
      </c>
      <c r="F20" s="238">
        <v>2214</v>
      </c>
      <c r="G20" s="238">
        <v>2499</v>
      </c>
      <c r="H20" s="245">
        <v>2932</v>
      </c>
      <c r="I20" s="189">
        <v>2409</v>
      </c>
      <c r="J20" s="88">
        <f>J19*J21</f>
        <v>3337.9290000000001</v>
      </c>
      <c r="K20" s="88">
        <f t="shared" ref="K20:N20" si="16">K19*K21</f>
        <v>3805.2390599999994</v>
      </c>
      <c r="L20" s="88">
        <f t="shared" si="16"/>
        <v>4337.9725283999996</v>
      </c>
      <c r="M20" s="88">
        <f t="shared" si="16"/>
        <v>4945.2886823759991</v>
      </c>
      <c r="N20" s="89">
        <f t="shared" si="16"/>
        <v>5637.6290979086389</v>
      </c>
      <c r="O20" s="14"/>
      <c r="P20" s="14"/>
      <c r="Q20" s="14"/>
    </row>
    <row r="21" spans="2:17" ht="15.95" customHeight="1" thickBot="1" x14ac:dyDescent="0.3">
      <c r="B21" s="206" t="s">
        <v>10</v>
      </c>
      <c r="C21" s="184">
        <f>(C20/C19)</f>
        <v>0.42757712565838979</v>
      </c>
      <c r="D21" s="184">
        <f>(D20/D19)</f>
        <v>0.31224230891214716</v>
      </c>
      <c r="E21" s="184">
        <f>(E20/E19)</f>
        <v>0.30919220055710306</v>
      </c>
      <c r="F21" s="184">
        <f>(F20/F19)</f>
        <v>0.27758274824473422</v>
      </c>
      <c r="G21" s="184">
        <f>(G20/G19)</f>
        <v>0.2560450819672131</v>
      </c>
      <c r="H21" s="184">
        <f t="shared" ref="H21:I21" si="17">(H20/H19)</f>
        <v>0.26258284076661292</v>
      </c>
      <c r="I21" s="185">
        <f t="shared" si="17"/>
        <v>0.30351518205871236</v>
      </c>
      <c r="J21" s="80">
        <f>$P$21</f>
        <v>0.28999999999999998</v>
      </c>
      <c r="K21" s="80">
        <f t="shared" ref="K21:N21" si="18">$P$21</f>
        <v>0.28999999999999998</v>
      </c>
      <c r="L21" s="80">
        <f t="shared" si="18"/>
        <v>0.28999999999999998</v>
      </c>
      <c r="M21" s="80">
        <f t="shared" si="18"/>
        <v>0.28999999999999998</v>
      </c>
      <c r="N21" s="87">
        <f t="shared" si="18"/>
        <v>0.28999999999999998</v>
      </c>
      <c r="O21" s="43" t="s">
        <v>34</v>
      </c>
      <c r="P21" s="11">
        <v>0.28999999999999998</v>
      </c>
      <c r="Q21" s="14"/>
    </row>
    <row r="22" spans="2:17" ht="15.95" customHeight="1" thickBot="1" x14ac:dyDescent="0.3">
      <c r="B22" s="207" t="s">
        <v>3</v>
      </c>
      <c r="C22" s="183">
        <f>C19-C20</f>
        <v>3043</v>
      </c>
      <c r="D22" s="183">
        <f>D19-D20</f>
        <v>4337</v>
      </c>
      <c r="E22" s="183">
        <f>E19-E20</f>
        <v>4712</v>
      </c>
      <c r="F22" s="183">
        <f>F19-F20</f>
        <v>5762</v>
      </c>
      <c r="G22" s="183">
        <f>G19-G20</f>
        <v>7261</v>
      </c>
      <c r="H22" s="203">
        <f t="shared" ref="H22:I22" si="19">H19-H20</f>
        <v>8234</v>
      </c>
      <c r="I22" s="190">
        <f t="shared" si="19"/>
        <v>5528</v>
      </c>
      <c r="J22" s="93">
        <f t="shared" ref="J22:N22" si="20">J19-J20</f>
        <v>8172.1710000000003</v>
      </c>
      <c r="K22" s="93">
        <f t="shared" si="20"/>
        <v>9316.2749399999993</v>
      </c>
      <c r="L22" s="93">
        <f t="shared" si="20"/>
        <v>10620.553431599999</v>
      </c>
      <c r="M22" s="93">
        <f t="shared" si="20"/>
        <v>12107.430912024</v>
      </c>
      <c r="N22" s="94">
        <f t="shared" si="20"/>
        <v>13802.471239707358</v>
      </c>
      <c r="O22" s="14"/>
      <c r="P22" s="14"/>
      <c r="Q22" s="14"/>
    </row>
    <row r="23" spans="2:17" ht="15.95" customHeight="1" thickBot="1" x14ac:dyDescent="0.3">
      <c r="B23" s="205" t="s">
        <v>4</v>
      </c>
      <c r="C23" s="250">
        <v>457</v>
      </c>
      <c r="D23" s="250">
        <v>428</v>
      </c>
      <c r="E23" s="250">
        <v>382</v>
      </c>
      <c r="F23" s="250">
        <v>475</v>
      </c>
      <c r="G23" s="250">
        <v>636</v>
      </c>
      <c r="H23" s="253">
        <v>611</v>
      </c>
      <c r="I23" s="254">
        <v>253</v>
      </c>
      <c r="J23" s="304">
        <v>50</v>
      </c>
      <c r="K23" s="83">
        <f t="shared" ref="K23:N23" si="21">J23*(1+$P$11)</f>
        <v>57.000000000000007</v>
      </c>
      <c r="L23" s="83">
        <f t="shared" si="21"/>
        <v>64.980000000000018</v>
      </c>
      <c r="M23" s="83">
        <f t="shared" si="21"/>
        <v>74.077200000000033</v>
      </c>
      <c r="N23" s="200">
        <f t="shared" si="21"/>
        <v>84.448008000000044</v>
      </c>
      <c r="O23" s="14"/>
      <c r="P23" s="14"/>
      <c r="Q23" s="14"/>
    </row>
    <row r="24" spans="2:17" ht="15.95" customHeight="1" x14ac:dyDescent="0.25">
      <c r="B24" s="208" t="s">
        <v>5</v>
      </c>
      <c r="C24" s="181">
        <f>C22-C23</f>
        <v>2586</v>
      </c>
      <c r="D24" s="181">
        <f>D22-D23</f>
        <v>3909</v>
      </c>
      <c r="E24" s="181">
        <f>E22-E23</f>
        <v>4330</v>
      </c>
      <c r="F24" s="181">
        <f>F22-F23</f>
        <v>5287</v>
      </c>
      <c r="G24" s="181">
        <f>G22-G23</f>
        <v>6625</v>
      </c>
      <c r="H24" s="181">
        <f t="shared" ref="H24:I24" si="22">H22-H23</f>
        <v>7623</v>
      </c>
      <c r="I24" s="182">
        <f t="shared" si="22"/>
        <v>5275</v>
      </c>
      <c r="J24" s="95">
        <f t="shared" ref="J24:N24" si="23">J22-J23</f>
        <v>8122.1710000000003</v>
      </c>
      <c r="K24" s="95">
        <f t="shared" si="23"/>
        <v>9259.2749399999993</v>
      </c>
      <c r="L24" s="95">
        <f t="shared" si="23"/>
        <v>10555.5734316</v>
      </c>
      <c r="M24" s="95">
        <f t="shared" si="23"/>
        <v>12033.353712024</v>
      </c>
      <c r="N24" s="96">
        <f t="shared" si="23"/>
        <v>13718.023231707359</v>
      </c>
      <c r="O24" s="14"/>
      <c r="P24" s="14"/>
      <c r="Q24" s="14"/>
    </row>
    <row r="25" spans="2:17" ht="15.95" customHeight="1" x14ac:dyDescent="0.25">
      <c r="B25" s="206" t="s">
        <v>37</v>
      </c>
      <c r="C25" s="80">
        <f t="shared" ref="C25:I25" si="24">C24/C10</f>
        <v>8.4404987270709581E-2</v>
      </c>
      <c r="D25" s="80">
        <f t="shared" si="24"/>
        <v>0.10960632570659488</v>
      </c>
      <c r="E25" s="80">
        <f t="shared" si="24"/>
        <v>0.11515957446808511</v>
      </c>
      <c r="F25" s="80">
        <f t="shared" si="24"/>
        <v>0.12400318979266348</v>
      </c>
      <c r="G25" s="80">
        <f t="shared" si="24"/>
        <v>0.14148122837739718</v>
      </c>
      <c r="H25" s="80">
        <f t="shared" si="24"/>
        <v>0.14203465623253214</v>
      </c>
      <c r="I25" s="87">
        <f t="shared" si="24"/>
        <v>0.11837705617019367</v>
      </c>
      <c r="J25" s="80">
        <f t="shared" ref="J25:N25" si="25">J24/J10</f>
        <v>0.14767583636363638</v>
      </c>
      <c r="K25" s="80">
        <f t="shared" si="25"/>
        <v>0.14767583636363635</v>
      </c>
      <c r="L25" s="80">
        <f t="shared" si="25"/>
        <v>0.14767583636363635</v>
      </c>
      <c r="M25" s="80">
        <f t="shared" si="25"/>
        <v>0.14767583636363638</v>
      </c>
      <c r="N25" s="87">
        <f t="shared" si="25"/>
        <v>0.14767583636363635</v>
      </c>
      <c r="O25" s="14"/>
      <c r="P25" s="14"/>
      <c r="Q25" s="14"/>
    </row>
    <row r="26" spans="2:17" ht="15.95" customHeight="1" x14ac:dyDescent="0.25">
      <c r="B26" s="64" t="s">
        <v>18</v>
      </c>
      <c r="C26" s="97">
        <f>C24/C27</f>
        <v>5.1309523809523814</v>
      </c>
      <c r="D26" s="97">
        <f>D24/D27</f>
        <v>7.7405940594059404</v>
      </c>
      <c r="E26" s="97">
        <f>E24/E27</f>
        <v>8.5742574257425748</v>
      </c>
      <c r="F26" s="97">
        <f>F24/F27</f>
        <v>10.490079365079366</v>
      </c>
      <c r="G26" s="97">
        <f>G24/G27</f>
        <v>13.144841269841271</v>
      </c>
      <c r="H26" s="97">
        <f t="shared" ref="H26:I26" si="26">H24/H27</f>
        <v>15.125</v>
      </c>
      <c r="I26" s="98">
        <f t="shared" si="26"/>
        <v>10.466269841269842</v>
      </c>
      <c r="J26" s="97">
        <f>J24/J27</f>
        <v>16.11541865079365</v>
      </c>
      <c r="K26" s="97">
        <f t="shared" ref="K26:N26" si="27">K24/K27</f>
        <v>18.371577261904761</v>
      </c>
      <c r="L26" s="97">
        <f>L24/L27</f>
        <v>20.94359807857143</v>
      </c>
      <c r="M26" s="97">
        <f t="shared" si="27"/>
        <v>23.875701809571428</v>
      </c>
      <c r="N26" s="98">
        <f t="shared" si="27"/>
        <v>27.218300062911425</v>
      </c>
      <c r="O26" s="14"/>
      <c r="P26" s="14"/>
      <c r="Q26" s="14"/>
    </row>
    <row r="27" spans="2:17" ht="15.95" customHeight="1" thickBot="1" x14ac:dyDescent="0.3">
      <c r="B27" s="70" t="s">
        <v>56</v>
      </c>
      <c r="C27" s="252">
        <v>504</v>
      </c>
      <c r="D27" s="239">
        <v>505</v>
      </c>
      <c r="E27" s="239">
        <v>505</v>
      </c>
      <c r="F27" s="239">
        <v>504</v>
      </c>
      <c r="G27" s="239">
        <v>504</v>
      </c>
      <c r="H27" s="239">
        <v>504</v>
      </c>
      <c r="I27" s="251">
        <v>504</v>
      </c>
      <c r="J27" s="252">
        <v>504</v>
      </c>
      <c r="K27" s="239">
        <v>504</v>
      </c>
      <c r="L27" s="239">
        <v>504</v>
      </c>
      <c r="M27" s="239">
        <v>504</v>
      </c>
      <c r="N27" s="99">
        <v>504</v>
      </c>
      <c r="O27" s="211"/>
      <c r="P27" s="14"/>
      <c r="Q27" s="14"/>
    </row>
    <row r="28" spans="2:17" ht="15.95" customHeight="1" x14ac:dyDescent="0.25">
      <c r="B28" s="71"/>
      <c r="C28" s="83"/>
      <c r="D28" s="83"/>
      <c r="E28" s="83"/>
      <c r="F28" s="83"/>
      <c r="G28" s="83"/>
      <c r="H28" s="83"/>
      <c r="I28" s="83"/>
      <c r="J28" s="83"/>
      <c r="K28" s="83"/>
      <c r="L28" s="84"/>
      <c r="M28" s="100"/>
      <c r="N28" s="100"/>
      <c r="O28" s="14"/>
      <c r="P28" s="14"/>
      <c r="Q28" s="14"/>
    </row>
    <row r="29" spans="2:17" ht="15.95" customHeight="1" x14ac:dyDescent="0.25">
      <c r="B29" s="71"/>
      <c r="C29" s="84"/>
      <c r="D29" s="84"/>
      <c r="E29" s="84"/>
      <c r="F29" s="84"/>
      <c r="G29" s="84"/>
      <c r="H29" s="84"/>
      <c r="I29" s="84"/>
      <c r="J29" s="83"/>
      <c r="K29" s="83"/>
      <c r="L29" s="84"/>
      <c r="M29" s="100"/>
      <c r="N29" s="100"/>
      <c r="O29" s="14"/>
      <c r="P29" s="14"/>
      <c r="Q29" s="14"/>
    </row>
    <row r="30" spans="2:17" ht="15.95" customHeight="1" x14ac:dyDescent="0.25">
      <c r="B30" s="71"/>
      <c r="C30" s="83"/>
      <c r="D30" s="83"/>
      <c r="E30" s="83"/>
      <c r="F30" s="83"/>
      <c r="G30" s="83"/>
      <c r="H30" s="83"/>
      <c r="I30" s="83"/>
      <c r="J30" s="83"/>
      <c r="K30" s="83"/>
      <c r="L30" s="83"/>
      <c r="M30" s="100"/>
      <c r="N30" s="100"/>
      <c r="O30" s="14"/>
      <c r="P30" s="14"/>
      <c r="Q30" s="14"/>
    </row>
    <row r="31" spans="2:17" ht="15.95" customHeight="1" x14ac:dyDescent="0.25">
      <c r="B31" s="257"/>
      <c r="C31" s="257"/>
      <c r="D31" s="257"/>
      <c r="E31" s="257"/>
      <c r="F31" s="257"/>
      <c r="G31" s="257"/>
      <c r="H31" s="257"/>
      <c r="I31" s="257"/>
      <c r="J31" s="257"/>
      <c r="K31" s="257"/>
      <c r="L31" s="257"/>
      <c r="M31" s="101"/>
      <c r="N31" s="100"/>
      <c r="O31" s="14"/>
      <c r="P31" s="14"/>
      <c r="Q31" s="14"/>
    </row>
    <row r="32" spans="2:17" ht="15.95" customHeight="1" x14ac:dyDescent="0.25">
      <c r="B32" s="71"/>
      <c r="C32" s="83"/>
      <c r="D32" s="83"/>
      <c r="E32" s="83"/>
      <c r="F32" s="83"/>
      <c r="G32" s="83"/>
      <c r="H32" s="83"/>
      <c r="I32" s="83"/>
      <c r="J32" s="83"/>
      <c r="K32" s="83"/>
      <c r="L32" s="83"/>
      <c r="M32" s="101"/>
      <c r="N32" s="100"/>
    </row>
    <row r="33" spans="2:14" ht="15.95" customHeight="1" x14ac:dyDescent="0.25">
      <c r="B33" s="71"/>
      <c r="C33" s="78"/>
      <c r="D33" s="78"/>
      <c r="E33" s="78"/>
      <c r="F33" s="78"/>
      <c r="G33" s="78"/>
      <c r="H33" s="78"/>
      <c r="I33" s="78"/>
      <c r="J33" s="83"/>
      <c r="K33" s="83"/>
      <c r="L33" s="83"/>
      <c r="M33" s="101"/>
      <c r="N33" s="100"/>
    </row>
    <row r="34" spans="2:14" ht="15.95" customHeight="1" x14ac:dyDescent="0.25">
      <c r="B34" s="72"/>
      <c r="C34" s="97"/>
      <c r="D34" s="97"/>
      <c r="E34" s="97"/>
      <c r="F34" s="97"/>
      <c r="G34" s="97"/>
      <c r="H34" s="97"/>
      <c r="I34" s="97"/>
      <c r="J34" s="97"/>
      <c r="K34" s="97"/>
      <c r="L34" s="97"/>
      <c r="M34" s="101"/>
      <c r="N34" s="100"/>
    </row>
    <row r="35" spans="2:14" ht="15.95" customHeight="1" x14ac:dyDescent="0.25">
      <c r="B35" s="71"/>
      <c r="C35" s="83"/>
      <c r="D35" s="83"/>
      <c r="E35" s="83"/>
      <c r="F35" s="83"/>
      <c r="G35" s="83"/>
      <c r="H35" s="84"/>
      <c r="I35" s="83"/>
      <c r="J35" s="83"/>
      <c r="K35" s="83"/>
      <c r="L35" s="83"/>
      <c r="M35" s="101"/>
      <c r="N35" s="100"/>
    </row>
    <row r="36" spans="2:14" ht="15.95" customHeight="1" x14ac:dyDescent="0.25">
      <c r="B36" s="71"/>
      <c r="C36" s="83"/>
      <c r="D36" s="84"/>
      <c r="E36" s="84"/>
      <c r="F36" s="83"/>
      <c r="G36" s="83"/>
      <c r="H36" s="83"/>
      <c r="I36" s="83"/>
      <c r="J36" s="83"/>
      <c r="K36" s="83"/>
      <c r="L36" s="83"/>
      <c r="M36" s="101"/>
      <c r="N36" s="100"/>
    </row>
    <row r="37" spans="2:14" ht="15.95" customHeight="1" x14ac:dyDescent="0.25">
      <c r="B37" s="72"/>
      <c r="C37" s="97"/>
      <c r="D37" s="97"/>
      <c r="E37" s="97"/>
      <c r="F37" s="97"/>
      <c r="G37" s="97"/>
      <c r="H37" s="97"/>
      <c r="I37" s="97"/>
      <c r="J37" s="97"/>
      <c r="K37" s="97"/>
      <c r="L37" s="97"/>
      <c r="M37" s="101"/>
      <c r="N37" s="100"/>
    </row>
    <row r="38" spans="2:14" ht="15.95" customHeight="1" x14ac:dyDescent="0.25">
      <c r="B38" s="71"/>
      <c r="C38" s="83"/>
      <c r="D38" s="83"/>
      <c r="E38" s="83"/>
      <c r="F38" s="83"/>
      <c r="G38" s="83"/>
      <c r="H38" s="83"/>
      <c r="I38" s="83"/>
      <c r="J38" s="83"/>
      <c r="K38" s="83"/>
      <c r="L38" s="83"/>
      <c r="M38" s="101"/>
      <c r="N38" s="100"/>
    </row>
    <row r="39" spans="2:14" ht="15.95" customHeight="1" x14ac:dyDescent="0.25">
      <c r="B39" s="71"/>
      <c r="C39" s="84"/>
      <c r="D39" s="83"/>
      <c r="E39" s="83"/>
      <c r="F39" s="83"/>
      <c r="G39" s="83"/>
      <c r="H39" s="83"/>
      <c r="I39" s="83"/>
      <c r="J39" s="83"/>
      <c r="K39" s="83"/>
      <c r="L39" s="83"/>
      <c r="M39" s="101"/>
      <c r="N39" s="100"/>
    </row>
    <row r="40" spans="2:14" ht="15.95" customHeight="1" x14ac:dyDescent="0.25">
      <c r="B40" s="71"/>
      <c r="C40" s="83"/>
      <c r="D40" s="83"/>
      <c r="E40" s="83"/>
      <c r="F40" s="83"/>
      <c r="G40" s="84"/>
      <c r="H40" s="83"/>
      <c r="I40" s="83"/>
      <c r="J40" s="83"/>
      <c r="K40" s="83"/>
      <c r="L40" s="83"/>
      <c r="M40" s="101"/>
      <c r="N40" s="100"/>
    </row>
    <row r="41" spans="2:14" ht="15.95" customHeight="1" x14ac:dyDescent="0.25">
      <c r="B41" s="71"/>
      <c r="C41" s="84"/>
      <c r="D41" s="84"/>
      <c r="E41" s="83"/>
      <c r="F41" s="83"/>
      <c r="G41" s="83"/>
      <c r="H41" s="83"/>
      <c r="I41" s="83"/>
      <c r="J41" s="83"/>
      <c r="K41" s="83"/>
      <c r="L41" s="83"/>
      <c r="M41" s="101"/>
      <c r="N41" s="100"/>
    </row>
    <row r="42" spans="2:14" ht="15.95" customHeight="1" x14ac:dyDescent="0.25">
      <c r="B42" s="72"/>
      <c r="C42" s="97"/>
      <c r="D42" s="97"/>
      <c r="E42" s="97"/>
      <c r="F42" s="97"/>
      <c r="G42" s="102"/>
      <c r="H42" s="97"/>
      <c r="I42" s="97"/>
      <c r="J42" s="97"/>
      <c r="K42" s="97"/>
      <c r="L42" s="97"/>
      <c r="M42" s="101"/>
      <c r="N42" s="100"/>
    </row>
    <row r="43" spans="2:14" ht="15.95" customHeight="1" x14ac:dyDescent="0.25">
      <c r="B43" s="258"/>
      <c r="C43" s="258"/>
      <c r="D43" s="258"/>
      <c r="E43" s="258"/>
      <c r="F43" s="258"/>
      <c r="G43" s="258"/>
      <c r="H43" s="258"/>
      <c r="I43" s="258"/>
      <c r="J43" s="258"/>
      <c r="K43" s="258"/>
      <c r="L43" s="258"/>
      <c r="M43" s="100"/>
      <c r="N43" s="100"/>
    </row>
    <row r="44" spans="2:14" ht="15.95" customHeight="1" x14ac:dyDescent="0.25">
      <c r="B44" s="71"/>
      <c r="C44" s="83"/>
      <c r="D44" s="83"/>
      <c r="E44" s="83"/>
      <c r="F44" s="83"/>
      <c r="G44" s="83"/>
      <c r="H44" s="83"/>
      <c r="I44" s="83"/>
      <c r="J44" s="83"/>
      <c r="K44" s="83"/>
      <c r="L44" s="83"/>
      <c r="M44" s="100"/>
      <c r="N44" s="100"/>
    </row>
    <row r="45" spans="2:14" ht="15.95" customHeight="1" x14ac:dyDescent="0.25">
      <c r="B45" s="71"/>
      <c r="C45" s="83"/>
      <c r="D45" s="83"/>
      <c r="E45" s="83"/>
      <c r="F45" s="83"/>
      <c r="G45" s="84"/>
      <c r="H45" s="83"/>
      <c r="I45" s="83"/>
      <c r="J45" s="83"/>
      <c r="K45" s="83"/>
      <c r="L45" s="83"/>
      <c r="M45" s="100"/>
      <c r="N45" s="100"/>
    </row>
    <row r="46" spans="2:14" ht="15.95" customHeight="1" x14ac:dyDescent="0.25">
      <c r="B46" s="71"/>
      <c r="C46" s="83"/>
      <c r="D46" s="83"/>
      <c r="E46" s="83"/>
      <c r="F46" s="83"/>
      <c r="G46" s="83"/>
      <c r="H46" s="83"/>
      <c r="I46" s="83"/>
      <c r="J46" s="83"/>
      <c r="K46" s="83"/>
      <c r="L46" s="83"/>
      <c r="M46" s="100"/>
      <c r="N46" s="100"/>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E25" sqref="E25"/>
    </sheetView>
  </sheetViews>
  <sheetFormatPr baseColWidth="10" defaultColWidth="9.140625" defaultRowHeight="15.75" x14ac:dyDescent="0.25"/>
  <cols>
    <col min="1" max="1" width="3.42578125" customWidth="1"/>
    <col min="2" max="2" width="46.42578125" style="29" customWidth="1"/>
    <col min="3" max="3" width="11.7109375" bestFit="1" customWidth="1"/>
    <col min="4" max="5" width="9.5703125" bestFit="1" customWidth="1"/>
    <col min="6" max="14" width="10.5703125" bestFit="1" customWidth="1"/>
  </cols>
  <sheetData>
    <row r="1" spans="2:15" ht="16.5" thickBot="1" x14ac:dyDescent="0.3"/>
    <row r="2" spans="2:15" ht="15" customHeight="1" x14ac:dyDescent="0.25">
      <c r="B2" s="259"/>
      <c r="C2" s="274"/>
      <c r="D2" s="275"/>
      <c r="E2" s="275"/>
      <c r="F2" s="275"/>
      <c r="G2" s="275"/>
      <c r="H2" s="275"/>
      <c r="I2" s="275"/>
      <c r="J2" s="275"/>
      <c r="K2" s="275"/>
      <c r="L2" s="275"/>
      <c r="M2" s="275"/>
      <c r="N2" s="276"/>
    </row>
    <row r="3" spans="2:15" ht="15" customHeight="1" x14ac:dyDescent="0.25">
      <c r="B3" s="260"/>
      <c r="C3" s="277"/>
      <c r="D3" s="278"/>
      <c r="E3" s="278"/>
      <c r="F3" s="278"/>
      <c r="G3" s="278"/>
      <c r="H3" s="278"/>
      <c r="I3" s="278"/>
      <c r="J3" s="278"/>
      <c r="K3" s="278"/>
      <c r="L3" s="278"/>
      <c r="M3" s="278"/>
      <c r="N3" s="279"/>
    </row>
    <row r="4" spans="2:15" ht="15" customHeight="1" x14ac:dyDescent="0.25">
      <c r="B4" s="260"/>
      <c r="C4" s="277"/>
      <c r="D4" s="278"/>
      <c r="E4" s="278"/>
      <c r="F4" s="278"/>
      <c r="G4" s="278"/>
      <c r="H4" s="278"/>
      <c r="I4" s="278"/>
      <c r="J4" s="278"/>
      <c r="K4" s="278"/>
      <c r="L4" s="278"/>
      <c r="M4" s="278"/>
      <c r="N4" s="279"/>
    </row>
    <row r="5" spans="2:15" ht="15" customHeight="1" x14ac:dyDescent="0.25">
      <c r="B5" s="260"/>
      <c r="C5" s="277"/>
      <c r="D5" s="278"/>
      <c r="E5" s="278"/>
      <c r="F5" s="278"/>
      <c r="G5" s="278"/>
      <c r="H5" s="278"/>
      <c r="I5" s="278"/>
      <c r="J5" s="278"/>
      <c r="K5" s="278"/>
      <c r="L5" s="278"/>
      <c r="M5" s="278"/>
      <c r="N5" s="279"/>
    </row>
    <row r="6" spans="2:15" ht="15" customHeight="1" x14ac:dyDescent="0.25">
      <c r="B6" s="260"/>
      <c r="C6" s="277"/>
      <c r="D6" s="278"/>
      <c r="E6" s="278"/>
      <c r="F6" s="278"/>
      <c r="G6" s="278"/>
      <c r="H6" s="278"/>
      <c r="I6" s="278"/>
      <c r="J6" s="278"/>
      <c r="K6" s="278"/>
      <c r="L6" s="278"/>
      <c r="M6" s="278"/>
      <c r="N6" s="279"/>
    </row>
    <row r="7" spans="2:15" ht="48.75" customHeight="1" thickBot="1" x14ac:dyDescent="0.3">
      <c r="B7" s="260"/>
      <c r="C7" s="277"/>
      <c r="D7" s="278"/>
      <c r="E7" s="278"/>
      <c r="F7" s="278"/>
      <c r="G7" s="278"/>
      <c r="H7" s="278"/>
      <c r="I7" s="278"/>
      <c r="J7" s="278"/>
      <c r="K7" s="278"/>
      <c r="L7" s="278"/>
      <c r="M7" s="278"/>
      <c r="N7" s="279"/>
    </row>
    <row r="8" spans="2:15" ht="18.75" customHeight="1" thickBot="1" x14ac:dyDescent="0.3">
      <c r="B8" s="273"/>
      <c r="C8" s="33">
        <v>2014</v>
      </c>
      <c r="D8" s="33">
        <v>2015</v>
      </c>
      <c r="E8" s="33">
        <v>2016</v>
      </c>
      <c r="F8" s="33">
        <v>2017</v>
      </c>
      <c r="G8" s="33">
        <v>2018</v>
      </c>
      <c r="H8" s="33">
        <v>2019</v>
      </c>
      <c r="I8" s="33">
        <v>2020</v>
      </c>
      <c r="J8" s="103">
        <v>2021</v>
      </c>
      <c r="K8" s="104">
        <v>2022</v>
      </c>
      <c r="L8" s="104">
        <v>2023</v>
      </c>
      <c r="M8" s="104">
        <v>2024</v>
      </c>
      <c r="N8" s="105">
        <v>2025</v>
      </c>
    </row>
    <row r="9" spans="2:15" x14ac:dyDescent="0.25">
      <c r="B9" s="63" t="s">
        <v>38</v>
      </c>
      <c r="C9" s="34"/>
      <c r="D9" s="35"/>
      <c r="E9" s="35"/>
      <c r="F9" s="35"/>
      <c r="G9" s="35"/>
      <c r="H9" s="35"/>
      <c r="I9" s="35"/>
      <c r="J9" s="36"/>
      <c r="K9" s="35"/>
      <c r="L9" s="35"/>
      <c r="M9" s="37"/>
      <c r="N9" s="38"/>
    </row>
    <row r="10" spans="2:15" x14ac:dyDescent="0.25">
      <c r="B10" s="64" t="s">
        <v>6</v>
      </c>
      <c r="C10" s="139">
        <f>'1.Income statement'!C12</f>
        <v>7326</v>
      </c>
      <c r="D10" s="139">
        <f>'1.Income statement'!D12</f>
        <v>8465</v>
      </c>
      <c r="E10" s="139">
        <f>'1.Income statement'!E12</f>
        <v>9047</v>
      </c>
      <c r="F10" s="139">
        <f>'1.Income statement'!F12</f>
        <v>10489</v>
      </c>
      <c r="G10" s="139">
        <f>'1.Income statement'!G12</f>
        <v>12179</v>
      </c>
      <c r="H10" s="139">
        <f>'1.Income statement'!H12</f>
        <v>13973</v>
      </c>
      <c r="I10" s="139">
        <f>'1.Income statement'!I12</f>
        <v>11450</v>
      </c>
      <c r="J10" s="140">
        <f>'1.Income statement'!J12</f>
        <v>16050</v>
      </c>
      <c r="K10" s="139">
        <f>'1.Income statement'!K12</f>
        <v>18297</v>
      </c>
      <c r="L10" s="139">
        <f>'1.Income statement'!L12</f>
        <v>20858.579999999998</v>
      </c>
      <c r="M10" s="139">
        <f>'1.Income statement'!M12</f>
        <v>23778.781199999998</v>
      </c>
      <c r="N10" s="141">
        <f>'1.Income statement'!N12</f>
        <v>27107.810567999997</v>
      </c>
    </row>
    <row r="11" spans="2:15" x14ac:dyDescent="0.25">
      <c r="B11" s="192" t="s">
        <v>40</v>
      </c>
      <c r="C11" s="152">
        <v>1775</v>
      </c>
      <c r="D11" s="152">
        <v>1955</v>
      </c>
      <c r="E11" s="152">
        <v>2265</v>
      </c>
      <c r="F11" s="152">
        <v>2276</v>
      </c>
      <c r="G11" s="152">
        <v>3038</v>
      </c>
      <c r="H11" s="152">
        <v>3294</v>
      </c>
      <c r="I11" s="152">
        <v>2478</v>
      </c>
      <c r="J11" s="305">
        <v>3200</v>
      </c>
      <c r="K11" s="142">
        <f>(J11*'1.Income statement'!$P$11)+'2.Flujos de caja'!J11</f>
        <v>3648</v>
      </c>
      <c r="L11" s="142">
        <f>(K11*'1.Income statement'!$P$11)+'2.Flujos de caja'!K11</f>
        <v>4158.72</v>
      </c>
      <c r="M11" s="142">
        <f>(L11*'1.Income statement'!$P$11)+'2.Flujos de caja'!L11</f>
        <v>4740.9408000000003</v>
      </c>
      <c r="N11" s="143">
        <f>(M11*'1.Income statement'!$P$11)+'2.Flujos de caja'!M11</f>
        <v>5404.6725120000001</v>
      </c>
    </row>
    <row r="12" spans="2:15" x14ac:dyDescent="0.25">
      <c r="B12" s="193" t="s">
        <v>39</v>
      </c>
      <c r="C12" s="144">
        <f>'1.Income statement'!C17</f>
        <v>115</v>
      </c>
      <c r="D12" s="144">
        <f>'1.Income statement'!D17</f>
        <v>78</v>
      </c>
      <c r="E12" s="144">
        <f>'1.Income statement'!E17</f>
        <v>83</v>
      </c>
      <c r="F12" s="144">
        <f>'1.Income statement'!F17</f>
        <v>137</v>
      </c>
      <c r="G12" s="144">
        <f>'1.Income statement'!G17</f>
        <v>117</v>
      </c>
      <c r="H12" s="144">
        <f>'1.Income statement'!H17</f>
        <v>107</v>
      </c>
      <c r="I12" s="144">
        <f>'1.Income statement'!I17</f>
        <v>35</v>
      </c>
      <c r="J12" s="145">
        <f>'1.Income statement'!J17</f>
        <v>39.9</v>
      </c>
      <c r="K12" s="144">
        <f>'1.Income statement'!K17</f>
        <v>45.485999999999997</v>
      </c>
      <c r="L12" s="144">
        <f>'1.Income statement'!L17</f>
        <v>51.854039999999998</v>
      </c>
      <c r="M12" s="144">
        <f>'1.Income statement'!M17</f>
        <v>59.1136056</v>
      </c>
      <c r="N12" s="146">
        <f>'1.Income statement'!N17</f>
        <v>67.389510384000005</v>
      </c>
    </row>
    <row r="13" spans="2:15" x14ac:dyDescent="0.25">
      <c r="B13" s="193" t="s">
        <v>41</v>
      </c>
      <c r="C13" s="144">
        <f>'1.Income statement'!C20</f>
        <v>2273</v>
      </c>
      <c r="D13" s="144">
        <f>'1.Income statement'!D20</f>
        <v>1969</v>
      </c>
      <c r="E13" s="144">
        <f>'1.Income statement'!E20</f>
        <v>2109</v>
      </c>
      <c r="F13" s="144">
        <f>'1.Income statement'!F20</f>
        <v>2214</v>
      </c>
      <c r="G13" s="144">
        <f>'1.Income statement'!G20</f>
        <v>2499</v>
      </c>
      <c r="H13" s="144">
        <f>'1.Income statement'!H20</f>
        <v>2932</v>
      </c>
      <c r="I13" s="144">
        <f>'1.Income statement'!I20</f>
        <v>2409</v>
      </c>
      <c r="J13" s="145">
        <f>'1.Income statement'!J20</f>
        <v>3337.9290000000001</v>
      </c>
      <c r="K13" s="144">
        <f>'1.Income statement'!K20</f>
        <v>3805.2390599999994</v>
      </c>
      <c r="L13" s="144">
        <f>'1.Income statement'!L20</f>
        <v>4337.9725283999996</v>
      </c>
      <c r="M13" s="144">
        <f>'1.Income statement'!M20</f>
        <v>4945.2886823759991</v>
      </c>
      <c r="N13" s="146">
        <f>'1.Income statement'!N20</f>
        <v>5637.6290979086389</v>
      </c>
    </row>
    <row r="14" spans="2:15" x14ac:dyDescent="0.25">
      <c r="B14" s="194" t="s">
        <v>80</v>
      </c>
      <c r="C14" s="191">
        <f>'1.Income statement'!C23</f>
        <v>457</v>
      </c>
      <c r="D14" s="191">
        <f>'1.Income statement'!D23</f>
        <v>428</v>
      </c>
      <c r="E14" s="191">
        <f>'1.Income statement'!E23</f>
        <v>382</v>
      </c>
      <c r="F14" s="191">
        <f>'1.Income statement'!F23</f>
        <v>475</v>
      </c>
      <c r="G14" s="191">
        <f>'1.Income statement'!G23</f>
        <v>636</v>
      </c>
      <c r="H14" s="191">
        <f>'1.Income statement'!H23</f>
        <v>611</v>
      </c>
      <c r="I14" s="191">
        <f>'1.Income statement'!I23</f>
        <v>253</v>
      </c>
      <c r="J14" s="232">
        <f>'1.Income statement'!J23</f>
        <v>50</v>
      </c>
      <c r="K14" s="198">
        <f>'1.Income statement'!K23</f>
        <v>57.000000000000007</v>
      </c>
      <c r="L14" s="198">
        <f>'1.Income statement'!L23</f>
        <v>64.980000000000018</v>
      </c>
      <c r="M14" s="198">
        <f>'1.Income statement'!M23</f>
        <v>74.077200000000033</v>
      </c>
      <c r="N14" s="199">
        <f>'1.Income statement'!N23</f>
        <v>84.448008000000044</v>
      </c>
    </row>
    <row r="15" spans="2:15" x14ac:dyDescent="0.25">
      <c r="B15" s="65" t="s">
        <v>8</v>
      </c>
      <c r="C15" s="147">
        <f t="shared" ref="C15:J15" si="0">C10-C11-C12-C13-C14</f>
        <v>2706</v>
      </c>
      <c r="D15" s="147">
        <f t="shared" si="0"/>
        <v>4035</v>
      </c>
      <c r="E15" s="147">
        <f t="shared" si="0"/>
        <v>4208</v>
      </c>
      <c r="F15" s="147">
        <f t="shared" si="0"/>
        <v>5387</v>
      </c>
      <c r="G15" s="147">
        <f t="shared" si="0"/>
        <v>5889</v>
      </c>
      <c r="H15" s="147">
        <f t="shared" si="0"/>
        <v>7029</v>
      </c>
      <c r="I15" s="147">
        <f t="shared" si="0"/>
        <v>6275</v>
      </c>
      <c r="J15" s="209">
        <f t="shared" si="0"/>
        <v>9422.1710000000003</v>
      </c>
      <c r="K15" s="147">
        <f t="shared" ref="K15:M15" si="1">K10-K11-K12-K13-K14</f>
        <v>10741.274939999999</v>
      </c>
      <c r="L15" s="147">
        <f t="shared" si="1"/>
        <v>12245.053431599999</v>
      </c>
      <c r="M15" s="147">
        <f t="shared" si="1"/>
        <v>13959.360912024</v>
      </c>
      <c r="N15" s="147">
        <f>N10-N11-N12-N13-N14</f>
        <v>15913.671439707357</v>
      </c>
      <c r="O15" s="222"/>
    </row>
    <row r="16" spans="2:15" ht="16.5" thickBot="1" x14ac:dyDescent="0.3">
      <c r="B16" s="66" t="s">
        <v>9</v>
      </c>
      <c r="C16" s="39">
        <f>C15/'1.Income statement'!C27</f>
        <v>5.3690476190476186</v>
      </c>
      <c r="D16" s="39">
        <f>D15/'1.Income statement'!D27</f>
        <v>7.9900990099009901</v>
      </c>
      <c r="E16" s="39">
        <f>E15/'1.Income statement'!E27</f>
        <v>8.332673267326733</v>
      </c>
      <c r="F16" s="39">
        <f>F15/'1.Income statement'!F27</f>
        <v>10.688492063492063</v>
      </c>
      <c r="G16" s="39">
        <f>G15/'1.Income statement'!G27</f>
        <v>11.68452380952381</v>
      </c>
      <c r="H16" s="39">
        <f>H15/'1.Income statement'!H27</f>
        <v>13.946428571428571</v>
      </c>
      <c r="I16" s="39">
        <f>I15/'1.Income statement'!I27</f>
        <v>12.450396825396826</v>
      </c>
      <c r="J16" s="40">
        <f>J15/'1.Income statement'!J27</f>
        <v>18.694783730158729</v>
      </c>
      <c r="K16" s="39">
        <f>K15/'1.Income statement'!K27</f>
        <v>21.312053452380951</v>
      </c>
      <c r="L16" s="39">
        <f>L15/'1.Income statement'!L27</f>
        <v>24.295740935714285</v>
      </c>
      <c r="M16" s="39">
        <f>M15/'1.Income statement'!M27</f>
        <v>27.697144666714287</v>
      </c>
      <c r="N16" s="41">
        <f>N15/'1.Income statement'!N27</f>
        <v>31.574744920054279</v>
      </c>
      <c r="O16" s="212"/>
    </row>
    <row r="17" spans="2:14" x14ac:dyDescent="0.25">
      <c r="B17" s="28"/>
      <c r="C17" s="3"/>
      <c r="D17" s="3"/>
      <c r="E17" s="3"/>
      <c r="F17" s="3"/>
      <c r="G17" s="3"/>
      <c r="H17" s="3"/>
      <c r="I17" s="3"/>
      <c r="J17" s="3"/>
      <c r="K17" s="3"/>
      <c r="L17" s="3"/>
      <c r="M17" s="3"/>
      <c r="N17" s="3"/>
    </row>
    <row r="18" spans="2:14" x14ac:dyDescent="0.25">
      <c r="B18" s="4"/>
      <c r="C18" s="3"/>
      <c r="D18" s="3"/>
      <c r="E18" s="3"/>
      <c r="F18" s="3"/>
      <c r="G18" s="3"/>
      <c r="H18" s="3"/>
      <c r="I18" s="3"/>
      <c r="J18" s="3"/>
      <c r="K18" s="3"/>
      <c r="L18" s="3"/>
      <c r="M18" s="3"/>
      <c r="N18" s="3"/>
    </row>
    <row r="19" spans="2:14" x14ac:dyDescent="0.25">
      <c r="B19" s="28"/>
      <c r="C19" s="3"/>
      <c r="D19" s="3"/>
      <c r="E19" s="3"/>
      <c r="F19" s="3"/>
      <c r="G19" s="3"/>
      <c r="H19" s="3"/>
      <c r="I19" s="3"/>
      <c r="J19" s="3"/>
      <c r="K19" s="3"/>
      <c r="L19" s="3"/>
      <c r="M19" s="3"/>
      <c r="N19" s="3"/>
    </row>
    <row r="20" spans="2:14" x14ac:dyDescent="0.25">
      <c r="B20" s="28"/>
      <c r="C20" s="3"/>
      <c r="D20" s="3"/>
      <c r="E20" s="3"/>
      <c r="F20" s="3"/>
      <c r="G20" s="3"/>
      <c r="H20" s="3"/>
      <c r="I20" s="3"/>
      <c r="J20" s="3"/>
      <c r="K20" s="3"/>
      <c r="L20" s="3"/>
      <c r="M20" s="3"/>
      <c r="N20" s="3"/>
    </row>
    <row r="21" spans="2:14" x14ac:dyDescent="0.25">
      <c r="B21" s="28"/>
      <c r="C21" s="3"/>
      <c r="D21" s="3"/>
      <c r="E21" s="3"/>
      <c r="F21" s="3"/>
      <c r="G21" s="3"/>
      <c r="H21" s="3"/>
      <c r="I21" s="3"/>
      <c r="J21" s="3"/>
      <c r="K21" s="3"/>
      <c r="L21" s="3"/>
      <c r="M21" s="3"/>
      <c r="N21" s="3"/>
    </row>
    <row r="22" spans="2:14" x14ac:dyDescent="0.25">
      <c r="B22" s="28"/>
      <c r="C22" s="3"/>
      <c r="D22" s="3"/>
      <c r="E22" s="3"/>
      <c r="F22" s="3"/>
      <c r="G22" s="3"/>
      <c r="H22" s="3"/>
      <c r="I22" s="3"/>
      <c r="J22" s="3"/>
      <c r="K22" s="3"/>
      <c r="L22" s="3"/>
      <c r="M22" s="3"/>
      <c r="N22" s="3"/>
    </row>
    <row r="23" spans="2:14" x14ac:dyDescent="0.25">
      <c r="B23" s="28"/>
      <c r="C23" s="3"/>
      <c r="D23" s="3"/>
      <c r="E23" s="3"/>
      <c r="F23" s="3"/>
      <c r="G23" s="3"/>
      <c r="H23" s="3"/>
      <c r="I23" s="3"/>
      <c r="J23" s="3"/>
      <c r="K23" s="3"/>
      <c r="L23" s="3"/>
      <c r="M23" s="3"/>
      <c r="N23" s="3"/>
    </row>
    <row r="24" spans="2:14" x14ac:dyDescent="0.25">
      <c r="B24" s="28"/>
      <c r="C24" s="2"/>
      <c r="D24" s="2"/>
      <c r="E24" s="2"/>
      <c r="F24" s="2"/>
      <c r="G24" s="2"/>
      <c r="H24" s="2"/>
      <c r="I24" s="2"/>
      <c r="J24" s="2"/>
      <c r="K24" s="2"/>
      <c r="L24" s="2"/>
      <c r="M24" s="2"/>
      <c r="N24" s="2"/>
    </row>
    <row r="25" spans="2:14" x14ac:dyDescent="0.25">
      <c r="B25" s="27"/>
      <c r="C25" s="1"/>
      <c r="D25" s="1"/>
      <c r="E25" s="1"/>
      <c r="F25" s="1"/>
      <c r="G25" s="1"/>
      <c r="H25" s="1"/>
      <c r="I25" s="1"/>
      <c r="J25" s="1"/>
      <c r="K25" s="1"/>
      <c r="L25" s="1"/>
      <c r="M25" s="1"/>
      <c r="N25" s="1"/>
    </row>
    <row r="26" spans="2:14" x14ac:dyDescent="0.25">
      <c r="B26" s="27"/>
      <c r="C26" s="1"/>
      <c r="D26" s="1"/>
      <c r="E26" s="1"/>
      <c r="F26" s="1"/>
      <c r="G26" s="1"/>
      <c r="H26" s="1"/>
      <c r="I26" s="1"/>
      <c r="J26" s="1"/>
      <c r="K26" s="1"/>
      <c r="L26" s="1"/>
      <c r="M26" s="1"/>
      <c r="N26" s="1"/>
    </row>
    <row r="27" spans="2:14" x14ac:dyDescent="0.25">
      <c r="B27" s="27"/>
      <c r="C27" s="1"/>
      <c r="D27" s="1"/>
      <c r="E27" s="1"/>
      <c r="F27" s="1"/>
      <c r="G27" s="1"/>
      <c r="H27" s="1"/>
      <c r="I27" s="1"/>
      <c r="J27" s="1"/>
      <c r="K27" s="1"/>
      <c r="L27" s="1"/>
      <c r="M27" s="1"/>
      <c r="N27" s="1"/>
    </row>
    <row r="28" spans="2:14" x14ac:dyDescent="0.25">
      <c r="B28" s="27"/>
      <c r="C28" s="1"/>
      <c r="D28" s="1"/>
      <c r="E28" s="1"/>
      <c r="F28" s="1"/>
      <c r="G28" s="1"/>
      <c r="H28" s="1"/>
      <c r="I28" s="1"/>
      <c r="J28" s="1"/>
      <c r="K28" s="1"/>
      <c r="L28" s="1"/>
      <c r="M28" s="1"/>
      <c r="N28" s="1"/>
    </row>
    <row r="29" spans="2:14" x14ac:dyDescent="0.25">
      <c r="B29" s="27"/>
      <c r="C29" s="1"/>
      <c r="D29" s="1"/>
      <c r="E29" s="1"/>
      <c r="F29" s="1"/>
      <c r="G29" s="1"/>
      <c r="H29" s="1"/>
      <c r="I29" s="1"/>
      <c r="J29" s="1"/>
      <c r="K29" s="1"/>
      <c r="L29" s="1"/>
      <c r="M29" s="1"/>
      <c r="N29" s="1"/>
    </row>
    <row r="30" spans="2:14" x14ac:dyDescent="0.25">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zoomScale="120" zoomScaleNormal="120" workbookViewId="0">
      <selection activeCell="J15" sqref="J15"/>
    </sheetView>
  </sheetViews>
  <sheetFormatPr baseColWidth="10" defaultColWidth="9.140625" defaultRowHeight="15" x14ac:dyDescent="0.25"/>
  <cols>
    <col min="1" max="1" width="4.140625" customWidth="1"/>
    <col min="2" max="2" width="45.7109375" customWidth="1"/>
    <col min="3" max="3" width="8.5703125" customWidth="1"/>
    <col min="4" max="4" width="9" customWidth="1"/>
    <col min="15" max="15" width="13.85546875" customWidth="1"/>
  </cols>
  <sheetData>
    <row r="1" spans="2:16" ht="15.75" thickBot="1" x14ac:dyDescent="0.3"/>
    <row r="2" spans="2:16" ht="15" customHeight="1" x14ac:dyDescent="0.25">
      <c r="B2" s="280"/>
      <c r="C2" s="274"/>
      <c r="D2" s="275"/>
      <c r="E2" s="275"/>
      <c r="F2" s="275"/>
      <c r="G2" s="275"/>
      <c r="H2" s="275"/>
      <c r="I2" s="275"/>
      <c r="J2" s="275"/>
      <c r="K2" s="275"/>
      <c r="L2" s="275"/>
      <c r="M2" s="275"/>
      <c r="N2" s="276"/>
    </row>
    <row r="3" spans="2:16" ht="15" customHeight="1" x14ac:dyDescent="0.25">
      <c r="B3" s="281"/>
      <c r="C3" s="277"/>
      <c r="D3" s="278"/>
      <c r="E3" s="278"/>
      <c r="F3" s="278"/>
      <c r="G3" s="278"/>
      <c r="H3" s="278"/>
      <c r="I3" s="278"/>
      <c r="J3" s="278"/>
      <c r="K3" s="278"/>
      <c r="L3" s="278"/>
      <c r="M3" s="278"/>
      <c r="N3" s="279"/>
    </row>
    <row r="4" spans="2:16" ht="15" customHeight="1" x14ac:dyDescent="0.25">
      <c r="B4" s="281"/>
      <c r="C4" s="277"/>
      <c r="D4" s="278"/>
      <c r="E4" s="278"/>
      <c r="F4" s="278"/>
      <c r="G4" s="278"/>
      <c r="H4" s="278"/>
      <c r="I4" s="278"/>
      <c r="J4" s="278"/>
      <c r="K4" s="278"/>
      <c r="L4" s="278"/>
      <c r="M4" s="278"/>
      <c r="N4" s="279"/>
    </row>
    <row r="5" spans="2:16" ht="15" customHeight="1" x14ac:dyDescent="0.25">
      <c r="B5" s="281"/>
      <c r="C5" s="277"/>
      <c r="D5" s="278"/>
      <c r="E5" s="278"/>
      <c r="F5" s="278"/>
      <c r="G5" s="278"/>
      <c r="H5" s="278"/>
      <c r="I5" s="278"/>
      <c r="J5" s="278"/>
      <c r="K5" s="278"/>
      <c r="L5" s="278"/>
      <c r="M5" s="278"/>
      <c r="N5" s="279"/>
    </row>
    <row r="6" spans="2:16" ht="15" customHeight="1" x14ac:dyDescent="0.25">
      <c r="B6" s="281"/>
      <c r="C6" s="277"/>
      <c r="D6" s="278"/>
      <c r="E6" s="278"/>
      <c r="F6" s="278"/>
      <c r="G6" s="278"/>
      <c r="H6" s="278"/>
      <c r="I6" s="278"/>
      <c r="J6" s="278"/>
      <c r="K6" s="278"/>
      <c r="L6" s="278"/>
      <c r="M6" s="278"/>
      <c r="N6" s="279"/>
    </row>
    <row r="7" spans="2:16" ht="48.75" customHeight="1" thickBot="1" x14ac:dyDescent="0.3">
      <c r="B7" s="281"/>
      <c r="C7" s="277"/>
      <c r="D7" s="278"/>
      <c r="E7" s="278"/>
      <c r="F7" s="278"/>
      <c r="G7" s="278"/>
      <c r="H7" s="278"/>
      <c r="I7" s="278"/>
      <c r="J7" s="278"/>
      <c r="K7" s="278"/>
      <c r="L7" s="278"/>
      <c r="M7" s="278"/>
      <c r="N7" s="279"/>
    </row>
    <row r="8" spans="2:16" ht="18.75" customHeight="1" thickBot="1" x14ac:dyDescent="0.3">
      <c r="B8" s="281"/>
      <c r="C8" s="33">
        <v>2014</v>
      </c>
      <c r="D8" s="33">
        <v>2015</v>
      </c>
      <c r="E8" s="33">
        <v>2016</v>
      </c>
      <c r="F8" s="33">
        <v>2017</v>
      </c>
      <c r="G8" s="33">
        <v>2018</v>
      </c>
      <c r="H8" s="33">
        <v>2019</v>
      </c>
      <c r="I8" s="33">
        <v>2020</v>
      </c>
      <c r="J8" s="103">
        <v>2021</v>
      </c>
      <c r="K8" s="104">
        <v>2022</v>
      </c>
      <c r="L8" s="104">
        <v>2023</v>
      </c>
      <c r="M8" s="104">
        <v>2024</v>
      </c>
      <c r="N8" s="105">
        <v>2025</v>
      </c>
    </row>
    <row r="9" spans="2:16" ht="18.75" thickBot="1" x14ac:dyDescent="0.4">
      <c r="B9" s="44" t="s">
        <v>42</v>
      </c>
      <c r="C9" s="67"/>
      <c r="D9" s="68"/>
      <c r="E9" s="68"/>
      <c r="F9" s="68"/>
      <c r="G9" s="68"/>
      <c r="H9" s="68"/>
      <c r="I9" s="149"/>
      <c r="J9" s="67"/>
      <c r="K9" s="68"/>
      <c r="L9" s="68"/>
      <c r="M9" s="50"/>
      <c r="N9" s="51"/>
    </row>
    <row r="10" spans="2:16" ht="17.25" thickBot="1" x14ac:dyDescent="0.35">
      <c r="B10" s="213" t="s">
        <v>11</v>
      </c>
      <c r="C10" s="46">
        <f>'1.Income statement'!C15</f>
        <v>5431</v>
      </c>
      <c r="D10" s="46">
        <f>'1.Income statement'!D15</f>
        <v>6384</v>
      </c>
      <c r="E10" s="46">
        <f>'1.Income statement'!E15</f>
        <v>6904</v>
      </c>
      <c r="F10" s="46">
        <f>'1.Income statement'!F15</f>
        <v>8113</v>
      </c>
      <c r="G10" s="46">
        <f>'1.Income statement'!G15</f>
        <v>9877</v>
      </c>
      <c r="H10" s="46">
        <f>'1.Income statement'!H15</f>
        <v>11273</v>
      </c>
      <c r="I10" s="46">
        <f>'1.Income statement'!I15</f>
        <v>7972</v>
      </c>
      <c r="J10" s="45">
        <f>'1.Income statement'!J15</f>
        <v>11550</v>
      </c>
      <c r="K10" s="46">
        <f>'1.Income statement'!K15</f>
        <v>13167</v>
      </c>
      <c r="L10" s="46">
        <f>'1.Income statement'!L15</f>
        <v>15010.38</v>
      </c>
      <c r="M10" s="46">
        <f>'1.Income statement'!M15</f>
        <v>17111.833199999997</v>
      </c>
      <c r="N10" s="47">
        <f>'1.Income statement'!N15</f>
        <v>19507.489847999997</v>
      </c>
      <c r="O10" s="16" t="s">
        <v>33</v>
      </c>
      <c r="P10" s="10">
        <f>'1.Income statement'!$P$11</f>
        <v>0.14000000000000001</v>
      </c>
    </row>
    <row r="11" spans="2:16" ht="16.5" x14ac:dyDescent="0.3">
      <c r="B11" s="214" t="s">
        <v>43</v>
      </c>
      <c r="C11" s="53">
        <f>'1.Income statement'!C17</f>
        <v>115</v>
      </c>
      <c r="D11" s="53">
        <f>'1.Income statement'!D17</f>
        <v>78</v>
      </c>
      <c r="E11" s="53">
        <f>'1.Income statement'!E17</f>
        <v>83</v>
      </c>
      <c r="F11" s="53">
        <f>'1.Income statement'!F17</f>
        <v>137</v>
      </c>
      <c r="G11" s="53">
        <f>'1.Income statement'!G17</f>
        <v>117</v>
      </c>
      <c r="H11" s="53">
        <f>'1.Income statement'!H17</f>
        <v>107</v>
      </c>
      <c r="I11" s="53">
        <f>'1.Income statement'!I17</f>
        <v>35</v>
      </c>
      <c r="J11" s="52">
        <f>'1.Income statement'!J17</f>
        <v>39.9</v>
      </c>
      <c r="K11" s="53">
        <f>'1.Income statement'!K17</f>
        <v>45.485999999999997</v>
      </c>
      <c r="L11" s="53">
        <f>'1.Income statement'!L17</f>
        <v>51.854039999999998</v>
      </c>
      <c r="M11" s="53">
        <f>'1.Income statement'!M17</f>
        <v>59.1136056</v>
      </c>
      <c r="N11" s="54">
        <f>'1.Income statement'!N17</f>
        <v>67.389510384000005</v>
      </c>
    </row>
    <row r="12" spans="2:16" x14ac:dyDescent="0.25">
      <c r="B12" s="215" t="s">
        <v>41</v>
      </c>
      <c r="C12" s="55">
        <f>'1.Income statement'!C20</f>
        <v>2273</v>
      </c>
      <c r="D12" s="55">
        <f>'1.Income statement'!D20</f>
        <v>1969</v>
      </c>
      <c r="E12" s="55">
        <f>'1.Income statement'!E20</f>
        <v>2109</v>
      </c>
      <c r="F12" s="55">
        <f>'1.Income statement'!F20</f>
        <v>2214</v>
      </c>
      <c r="G12" s="55">
        <f>'1.Income statement'!G20</f>
        <v>2499</v>
      </c>
      <c r="H12" s="55">
        <f>'1.Income statement'!H20</f>
        <v>2932</v>
      </c>
      <c r="I12" s="56">
        <f>'1.Income statement'!I20</f>
        <v>2409</v>
      </c>
      <c r="J12" s="55">
        <f>'1.Income statement'!J20</f>
        <v>3337.9290000000001</v>
      </c>
      <c r="K12" s="55">
        <f>'1.Income statement'!K20</f>
        <v>3805.2390599999994</v>
      </c>
      <c r="L12" s="55">
        <f>'1.Income statement'!L20</f>
        <v>4337.9725283999996</v>
      </c>
      <c r="M12" s="55">
        <f>'1.Income statement'!M20</f>
        <v>4945.2886823759991</v>
      </c>
      <c r="N12" s="56">
        <f>'1.Income statement'!N20</f>
        <v>5637.6290979086389</v>
      </c>
    </row>
    <row r="13" spans="2:16" x14ac:dyDescent="0.25">
      <c r="B13" s="216" t="s">
        <v>12</v>
      </c>
      <c r="C13" s="46">
        <f>'1.Income statement'!C24</f>
        <v>2586</v>
      </c>
      <c r="D13" s="46">
        <f>'1.Income statement'!D24</f>
        <v>3909</v>
      </c>
      <c r="E13" s="46">
        <f>'1.Income statement'!E24</f>
        <v>4330</v>
      </c>
      <c r="F13" s="46">
        <f>'1.Income statement'!F24</f>
        <v>5287</v>
      </c>
      <c r="G13" s="46">
        <f>'1.Income statement'!G24</f>
        <v>6625</v>
      </c>
      <c r="H13" s="46">
        <f>'1.Income statement'!H24</f>
        <v>7623</v>
      </c>
      <c r="I13" s="46">
        <f>'1.Income statement'!I24</f>
        <v>5275</v>
      </c>
      <c r="J13" s="45">
        <f>'1.Income statement'!J24</f>
        <v>8122.1710000000003</v>
      </c>
      <c r="K13" s="46">
        <f>'1.Income statement'!K24</f>
        <v>9259.2749399999993</v>
      </c>
      <c r="L13" s="46">
        <f>'1.Income statement'!L24</f>
        <v>10555.5734316</v>
      </c>
      <c r="M13" s="46">
        <f>'1.Income statement'!M24</f>
        <v>12033.353712024</v>
      </c>
      <c r="N13" s="47">
        <f>'1.Income statement'!N24</f>
        <v>13718.023231707359</v>
      </c>
    </row>
    <row r="14" spans="2:16" x14ac:dyDescent="0.25">
      <c r="B14" s="217" t="s">
        <v>47</v>
      </c>
      <c r="C14" s="240">
        <v>4100</v>
      </c>
      <c r="D14" s="240">
        <v>3600</v>
      </c>
      <c r="E14" s="240">
        <v>3500</v>
      </c>
      <c r="F14" s="240">
        <v>3700</v>
      </c>
      <c r="G14" s="240">
        <v>4600</v>
      </c>
      <c r="H14" s="247">
        <v>5700</v>
      </c>
      <c r="I14" s="195">
        <v>20000</v>
      </c>
      <c r="J14" s="256">
        <v>5000</v>
      </c>
      <c r="K14" s="55">
        <f t="shared" ref="K14:N14" si="0">J14*$P$10+J14</f>
        <v>5700</v>
      </c>
      <c r="L14" s="55">
        <f t="shared" si="0"/>
        <v>6498</v>
      </c>
      <c r="M14" s="55">
        <f t="shared" si="0"/>
        <v>7407.72</v>
      </c>
      <c r="N14" s="55">
        <f t="shared" si="0"/>
        <v>8444.8008000000009</v>
      </c>
      <c r="O14" s="222"/>
    </row>
    <row r="15" spans="2:16" x14ac:dyDescent="0.25">
      <c r="B15" s="218" t="s">
        <v>44</v>
      </c>
      <c r="C15" s="240">
        <v>9200</v>
      </c>
      <c r="D15" s="240">
        <v>8300</v>
      </c>
      <c r="E15" s="240">
        <v>7500</v>
      </c>
      <c r="F15" s="240">
        <v>11500</v>
      </c>
      <c r="G15" s="240">
        <v>11000</v>
      </c>
      <c r="H15" s="248">
        <v>12700</v>
      </c>
      <c r="I15" s="150">
        <v>25000</v>
      </c>
      <c r="J15" s="55">
        <f t="shared" ref="J15" si="1">I15*$P$10+I15</f>
        <v>28500</v>
      </c>
      <c r="K15" s="55">
        <f t="shared" ref="K15:N15" si="2">J15*$P$10+J15</f>
        <v>32490</v>
      </c>
      <c r="L15" s="55">
        <f t="shared" si="2"/>
        <v>37038.6</v>
      </c>
      <c r="M15" s="55">
        <f t="shared" si="2"/>
        <v>42224.004000000001</v>
      </c>
      <c r="N15" s="56">
        <f t="shared" si="2"/>
        <v>48135.364560000002</v>
      </c>
    </row>
    <row r="16" spans="2:16" x14ac:dyDescent="0.25">
      <c r="B16" s="217" t="s">
        <v>45</v>
      </c>
      <c r="C16" s="240">
        <v>8800</v>
      </c>
      <c r="D16" s="240">
        <v>10100</v>
      </c>
      <c r="E16" s="240">
        <v>10400</v>
      </c>
      <c r="F16" s="240">
        <v>13800</v>
      </c>
      <c r="G16" s="240">
        <v>13700</v>
      </c>
      <c r="H16" s="248">
        <v>16000</v>
      </c>
      <c r="I16" s="150">
        <v>16000</v>
      </c>
      <c r="J16" s="256">
        <v>27000</v>
      </c>
      <c r="K16" s="55">
        <f t="shared" ref="K16:N16" si="3">J16*$P$10+J16</f>
        <v>30780</v>
      </c>
      <c r="L16" s="55">
        <f t="shared" si="3"/>
        <v>35089.199999999997</v>
      </c>
      <c r="M16" s="55">
        <f t="shared" si="3"/>
        <v>40001.687999999995</v>
      </c>
      <c r="N16" s="56">
        <f t="shared" si="3"/>
        <v>45601.924319999991</v>
      </c>
    </row>
    <row r="17" spans="2:14" x14ac:dyDescent="0.25">
      <c r="B17" s="217" t="s">
        <v>46</v>
      </c>
      <c r="C17" s="241">
        <v>21800</v>
      </c>
      <c r="D17" s="241">
        <v>24300</v>
      </c>
      <c r="E17" s="241">
        <v>26400</v>
      </c>
      <c r="F17" s="241">
        <v>28850</v>
      </c>
      <c r="G17" s="240">
        <v>33000</v>
      </c>
      <c r="H17" s="241">
        <v>36600</v>
      </c>
      <c r="I17" s="196">
        <v>37400</v>
      </c>
      <c r="J17" s="151">
        <f t="shared" ref="J17:N17" si="4">I17*$P$10+I17</f>
        <v>42636</v>
      </c>
      <c r="K17" s="151">
        <f t="shared" si="4"/>
        <v>48605.04</v>
      </c>
      <c r="L17" s="151">
        <f t="shared" si="4"/>
        <v>55409.745600000002</v>
      </c>
      <c r="M17" s="151">
        <f t="shared" si="4"/>
        <v>63167.109984000002</v>
      </c>
      <c r="N17" s="56">
        <f t="shared" si="4"/>
        <v>72010.505381759998</v>
      </c>
    </row>
    <row r="18" spans="2:14" x14ac:dyDescent="0.25">
      <c r="B18" s="219" t="s">
        <v>51</v>
      </c>
      <c r="C18" s="61">
        <f>C17+C15-C14</f>
        <v>26900</v>
      </c>
      <c r="D18" s="61">
        <f t="shared" ref="D18:I18" si="5">D17+D15-D14</f>
        <v>29000</v>
      </c>
      <c r="E18" s="61">
        <f t="shared" si="5"/>
        <v>30400</v>
      </c>
      <c r="F18" s="61">
        <f t="shared" si="5"/>
        <v>36650</v>
      </c>
      <c r="G18" s="197">
        <f t="shared" si="5"/>
        <v>39400</v>
      </c>
      <c r="H18" s="61">
        <f t="shared" si="5"/>
        <v>43600</v>
      </c>
      <c r="I18" s="61">
        <f t="shared" si="5"/>
        <v>42400</v>
      </c>
      <c r="J18" s="130">
        <f t="shared" ref="J18:N18" si="6">J17+J15-J14</f>
        <v>66136</v>
      </c>
      <c r="K18" s="61">
        <f t="shared" si="6"/>
        <v>75395.040000000008</v>
      </c>
      <c r="L18" s="61">
        <f t="shared" si="6"/>
        <v>85950.345600000001</v>
      </c>
      <c r="M18" s="61">
        <f t="shared" si="6"/>
        <v>97983.393983999995</v>
      </c>
      <c r="N18" s="57">
        <f t="shared" si="6"/>
        <v>111701.06914176</v>
      </c>
    </row>
    <row r="19" spans="2:14" x14ac:dyDescent="0.25">
      <c r="B19" s="220" t="s">
        <v>52</v>
      </c>
      <c r="C19" s="58">
        <f t="shared" ref="C19:I19" si="7">C15-C14+C17-C16</f>
        <v>18100</v>
      </c>
      <c r="D19" s="58">
        <f t="shared" si="7"/>
        <v>18900</v>
      </c>
      <c r="E19" s="58">
        <f t="shared" si="7"/>
        <v>20000</v>
      </c>
      <c r="F19" s="58">
        <f t="shared" si="7"/>
        <v>22850</v>
      </c>
      <c r="G19" s="58">
        <f t="shared" si="7"/>
        <v>25700</v>
      </c>
      <c r="H19" s="58">
        <f t="shared" si="7"/>
        <v>27600</v>
      </c>
      <c r="I19" s="58">
        <f t="shared" si="7"/>
        <v>26400</v>
      </c>
      <c r="J19" s="131">
        <f t="shared" ref="J19:N19" si="8">J15-J14+J17-J16</f>
        <v>39136</v>
      </c>
      <c r="K19" s="58">
        <f t="shared" si="8"/>
        <v>44615.040000000008</v>
      </c>
      <c r="L19" s="58">
        <f t="shared" si="8"/>
        <v>50861.145600000003</v>
      </c>
      <c r="M19" s="58">
        <f t="shared" si="8"/>
        <v>57981.705984</v>
      </c>
      <c r="N19" s="59">
        <f t="shared" si="8"/>
        <v>66099.144821760012</v>
      </c>
    </row>
    <row r="20" spans="2:14" x14ac:dyDescent="0.25">
      <c r="B20" s="218"/>
      <c r="C20" s="60"/>
      <c r="D20" s="60"/>
      <c r="E20" s="60"/>
      <c r="F20" s="60"/>
      <c r="G20" s="60"/>
      <c r="H20" s="113"/>
      <c r="J20" s="132"/>
      <c r="K20" s="61"/>
      <c r="L20" s="61"/>
      <c r="M20" s="61"/>
      <c r="N20" s="62"/>
    </row>
    <row r="21" spans="2:14" x14ac:dyDescent="0.25">
      <c r="B21" s="217" t="s">
        <v>48</v>
      </c>
      <c r="C21" s="48">
        <f t="shared" ref="C21:I21" si="9">C13/C17</f>
        <v>0.11862385321100917</v>
      </c>
      <c r="D21" s="48">
        <f t="shared" si="9"/>
        <v>0.1608641975308642</v>
      </c>
      <c r="E21" s="48">
        <f t="shared" si="9"/>
        <v>0.1640151515151515</v>
      </c>
      <c r="F21" s="48">
        <f t="shared" si="9"/>
        <v>0.1832582322357019</v>
      </c>
      <c r="G21" s="48">
        <f t="shared" si="9"/>
        <v>0.20075757575757575</v>
      </c>
      <c r="H21" s="48">
        <f t="shared" si="9"/>
        <v>0.20827868852459017</v>
      </c>
      <c r="I21" s="48">
        <f t="shared" si="9"/>
        <v>0.14104278074866311</v>
      </c>
      <c r="J21" s="133">
        <f t="shared" ref="J21:N21" si="10">J13/J17</f>
        <v>0.19050030490665165</v>
      </c>
      <c r="K21" s="48">
        <f t="shared" si="10"/>
        <v>0.19050030490665165</v>
      </c>
      <c r="L21" s="48">
        <f t="shared" si="10"/>
        <v>0.19050030490665165</v>
      </c>
      <c r="M21" s="48">
        <f t="shared" si="10"/>
        <v>0.19050030490665165</v>
      </c>
      <c r="N21" s="49">
        <f t="shared" si="10"/>
        <v>0.19050030490665165</v>
      </c>
    </row>
    <row r="22" spans="2:14" x14ac:dyDescent="0.25">
      <c r="B22" s="217" t="s">
        <v>54</v>
      </c>
      <c r="C22" s="20">
        <f t="shared" ref="C22:I22" si="11">C10/C19</f>
        <v>0.30005524861878452</v>
      </c>
      <c r="D22" s="20">
        <f t="shared" si="11"/>
        <v>0.33777777777777779</v>
      </c>
      <c r="E22" s="20">
        <f t="shared" si="11"/>
        <v>0.34520000000000001</v>
      </c>
      <c r="F22" s="20">
        <f t="shared" si="11"/>
        <v>0.35505470459518601</v>
      </c>
      <c r="G22" s="20">
        <f t="shared" si="11"/>
        <v>0.38431906614785993</v>
      </c>
      <c r="H22" s="20">
        <f t="shared" si="11"/>
        <v>0.40844202898550724</v>
      </c>
      <c r="I22" s="20">
        <f t="shared" si="11"/>
        <v>0.30196969696969694</v>
      </c>
      <c r="J22" s="134">
        <f t="shared" ref="J22:N22" si="12">J10/J19</f>
        <v>0.29512469337694197</v>
      </c>
      <c r="K22" s="20">
        <f t="shared" si="12"/>
        <v>0.29512469337694192</v>
      </c>
      <c r="L22" s="20">
        <f t="shared" si="12"/>
        <v>0.29512469337694192</v>
      </c>
      <c r="M22" s="20">
        <f t="shared" si="12"/>
        <v>0.29512469337694192</v>
      </c>
      <c r="N22" s="22">
        <f t="shared" si="12"/>
        <v>0.29512469337694186</v>
      </c>
    </row>
    <row r="23" spans="2:14" ht="15.75" thickBot="1" x14ac:dyDescent="0.3">
      <c r="B23" s="221" t="s">
        <v>53</v>
      </c>
      <c r="C23" s="21">
        <f t="shared" ref="C23:I23" si="13">C10/C18</f>
        <v>0.20189591078066915</v>
      </c>
      <c r="D23" s="21">
        <f t="shared" si="13"/>
        <v>0.22013793103448276</v>
      </c>
      <c r="E23" s="21">
        <f t="shared" si="13"/>
        <v>0.22710526315789473</v>
      </c>
      <c r="F23" s="21">
        <f t="shared" si="13"/>
        <v>0.22136425648021829</v>
      </c>
      <c r="G23" s="21">
        <f t="shared" si="13"/>
        <v>0.25068527918781724</v>
      </c>
      <c r="H23" s="21">
        <f t="shared" si="13"/>
        <v>0.25855504587155964</v>
      </c>
      <c r="I23" s="21">
        <f t="shared" si="13"/>
        <v>0.18801886792452829</v>
      </c>
      <c r="J23" s="135">
        <f t="shared" ref="J23:N23" si="14">J10/J18</f>
        <v>0.17464013547840812</v>
      </c>
      <c r="K23" s="21">
        <f t="shared" si="14"/>
        <v>0.17464013547840812</v>
      </c>
      <c r="L23" s="21">
        <f t="shared" si="14"/>
        <v>0.17464013547840812</v>
      </c>
      <c r="M23" s="21">
        <f t="shared" si="14"/>
        <v>0.17464013547840812</v>
      </c>
      <c r="N23" s="23">
        <f t="shared" si="14"/>
        <v>0.17464013547840809</v>
      </c>
    </row>
    <row r="24" spans="2:14" x14ac:dyDescent="0.25">
      <c r="B24" s="1"/>
      <c r="C24" s="1"/>
      <c r="D24" s="1"/>
      <c r="E24" s="1"/>
      <c r="F24" s="1"/>
      <c r="G24" s="1"/>
      <c r="H24" s="1"/>
      <c r="I24" s="1"/>
      <c r="J24" s="1"/>
      <c r="K24" s="1"/>
      <c r="L24" s="1"/>
      <c r="M24" s="1"/>
      <c r="N24" s="1"/>
    </row>
    <row r="25" spans="2:14" x14ac:dyDescent="0.25">
      <c r="B25" s="1"/>
      <c r="C25" s="1"/>
      <c r="D25" s="1"/>
      <c r="E25" s="1"/>
      <c r="F25" s="1"/>
      <c r="G25" s="1"/>
      <c r="H25" s="1"/>
      <c r="I25" s="1"/>
      <c r="J25" s="1"/>
      <c r="K25" s="1"/>
      <c r="L25" s="1"/>
      <c r="M25" s="1"/>
      <c r="N25" s="1"/>
    </row>
    <row r="26" spans="2:14" x14ac:dyDescent="0.25">
      <c r="B26" s="1"/>
      <c r="C26" s="1"/>
      <c r="D26" s="1"/>
      <c r="E26" s="1"/>
      <c r="F26" s="1"/>
      <c r="G26" s="1"/>
      <c r="H26" s="1"/>
      <c r="I26" s="1"/>
      <c r="J26" s="1"/>
      <c r="K26" s="1"/>
      <c r="L26" s="1"/>
      <c r="M26" s="1"/>
      <c r="N26" s="1"/>
    </row>
    <row r="27" spans="2:14" x14ac:dyDescent="0.25">
      <c r="B27" s="1"/>
      <c r="C27" s="1"/>
      <c r="D27" s="1"/>
      <c r="E27" s="1"/>
      <c r="F27" s="1"/>
      <c r="G27" s="1"/>
      <c r="H27" s="1"/>
      <c r="I27" s="1"/>
      <c r="J27" s="1"/>
      <c r="K27" s="1"/>
      <c r="L27" s="1"/>
      <c r="M27" s="1"/>
      <c r="N27" s="1"/>
    </row>
    <row r="28" spans="2:14" x14ac:dyDescent="0.25">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A3" zoomScaleNormal="100" workbookViewId="0">
      <selection activeCell="T12" sqref="T12"/>
    </sheetView>
  </sheetViews>
  <sheetFormatPr baseColWidth="10" defaultColWidth="9.140625" defaultRowHeight="15" x14ac:dyDescent="0.25"/>
  <cols>
    <col min="1" max="1" width="4" customWidth="1"/>
    <col min="2" max="2" width="35.5703125" customWidth="1"/>
    <col min="3" max="3" width="11.5703125" bestFit="1" customWidth="1"/>
    <col min="9" max="9" width="14.5703125" customWidth="1"/>
    <col min="10" max="10" width="13.140625" bestFit="1" customWidth="1"/>
    <col min="11" max="11" width="14.28515625" customWidth="1"/>
    <col min="12" max="12" width="15.5703125" customWidth="1"/>
    <col min="13" max="14" width="13.140625" bestFit="1" customWidth="1"/>
    <col min="15" max="15" width="7" customWidth="1"/>
    <col min="16" max="16" width="13.7109375" customWidth="1"/>
  </cols>
  <sheetData>
    <row r="1" spans="2:22" ht="15.75" thickBot="1" x14ac:dyDescent="0.3"/>
    <row r="2" spans="2:22" ht="15" customHeight="1" x14ac:dyDescent="0.25">
      <c r="B2" s="280"/>
      <c r="C2" s="289"/>
      <c r="D2" s="290"/>
      <c r="E2" s="290"/>
      <c r="F2" s="290"/>
      <c r="G2" s="290"/>
      <c r="H2" s="290"/>
      <c r="I2" s="290"/>
      <c r="J2" s="290"/>
      <c r="K2" s="290"/>
      <c r="L2" s="290"/>
      <c r="M2" s="290"/>
      <c r="N2" s="291"/>
      <c r="O2" s="1"/>
      <c r="P2" s="1"/>
      <c r="Q2" s="1"/>
      <c r="R2" s="1"/>
      <c r="S2" s="1"/>
      <c r="T2" s="1"/>
      <c r="U2" s="1"/>
      <c r="V2" s="1"/>
    </row>
    <row r="3" spans="2:22" ht="15" customHeight="1" x14ac:dyDescent="0.25">
      <c r="B3" s="281"/>
      <c r="C3" s="292"/>
      <c r="D3" s="293"/>
      <c r="E3" s="293"/>
      <c r="F3" s="293"/>
      <c r="G3" s="293"/>
      <c r="H3" s="293"/>
      <c r="I3" s="293"/>
      <c r="J3" s="293"/>
      <c r="K3" s="293"/>
      <c r="L3" s="293"/>
      <c r="M3" s="293"/>
      <c r="N3" s="294"/>
      <c r="O3" s="1"/>
      <c r="P3" s="1"/>
      <c r="Q3" s="1"/>
      <c r="R3" s="1"/>
      <c r="S3" s="1"/>
      <c r="T3" s="1"/>
      <c r="U3" s="1"/>
      <c r="V3" s="1"/>
    </row>
    <row r="4" spans="2:22" ht="15" customHeight="1" x14ac:dyDescent="0.25">
      <c r="B4" s="281"/>
      <c r="C4" s="292"/>
      <c r="D4" s="293"/>
      <c r="E4" s="293"/>
      <c r="F4" s="293"/>
      <c r="G4" s="293"/>
      <c r="H4" s="293"/>
      <c r="I4" s="293"/>
      <c r="J4" s="293"/>
      <c r="K4" s="293"/>
      <c r="L4" s="293"/>
      <c r="M4" s="293"/>
      <c r="N4" s="294"/>
      <c r="O4" s="1"/>
      <c r="P4" s="1"/>
      <c r="Q4" s="1"/>
      <c r="R4" s="1"/>
      <c r="S4" s="1"/>
      <c r="T4" s="1"/>
      <c r="U4" s="1"/>
      <c r="V4" s="1"/>
    </row>
    <row r="5" spans="2:22" ht="15" customHeight="1" x14ac:dyDescent="0.25">
      <c r="B5" s="281"/>
      <c r="C5" s="292"/>
      <c r="D5" s="293"/>
      <c r="E5" s="293"/>
      <c r="F5" s="293"/>
      <c r="G5" s="293"/>
      <c r="H5" s="293"/>
      <c r="I5" s="293"/>
      <c r="J5" s="293"/>
      <c r="K5" s="293"/>
      <c r="L5" s="293"/>
      <c r="M5" s="293"/>
      <c r="N5" s="294"/>
      <c r="O5" s="1"/>
      <c r="P5" s="1"/>
      <c r="Q5" s="1"/>
      <c r="R5" s="1"/>
      <c r="S5" s="1"/>
      <c r="T5" s="1"/>
      <c r="U5" s="1"/>
      <c r="V5" s="1"/>
    </row>
    <row r="6" spans="2:22" ht="15" customHeight="1" x14ac:dyDescent="0.25">
      <c r="B6" s="281"/>
      <c r="C6" s="292"/>
      <c r="D6" s="293"/>
      <c r="E6" s="293"/>
      <c r="F6" s="293"/>
      <c r="G6" s="293"/>
      <c r="H6" s="293"/>
      <c r="I6" s="293"/>
      <c r="J6" s="293"/>
      <c r="K6" s="293"/>
      <c r="L6" s="293"/>
      <c r="M6" s="293"/>
      <c r="N6" s="294"/>
      <c r="O6" s="1"/>
      <c r="P6" s="1"/>
      <c r="Q6" s="1"/>
      <c r="R6" s="1"/>
      <c r="S6" s="1"/>
      <c r="T6" s="1"/>
      <c r="U6" s="1"/>
      <c r="V6" s="1"/>
    </row>
    <row r="7" spans="2:22" ht="48.75" customHeight="1" thickBot="1" x14ac:dyDescent="0.3">
      <c r="B7" s="281"/>
      <c r="C7" s="292"/>
      <c r="D7" s="293"/>
      <c r="E7" s="293"/>
      <c r="F7" s="293"/>
      <c r="G7" s="293"/>
      <c r="H7" s="293"/>
      <c r="I7" s="293"/>
      <c r="J7" s="295"/>
      <c r="K7" s="295"/>
      <c r="L7" s="295"/>
      <c r="M7" s="295"/>
      <c r="N7" s="296"/>
      <c r="O7" s="1"/>
      <c r="P7" s="1"/>
      <c r="Q7" s="1"/>
      <c r="R7" s="1"/>
      <c r="S7" s="1"/>
      <c r="T7" s="1"/>
      <c r="U7" s="1"/>
      <c r="V7" s="1"/>
    </row>
    <row r="8" spans="2:22" ht="18.75" customHeight="1" thickBot="1" x14ac:dyDescent="0.3">
      <c r="B8" s="281"/>
      <c r="C8" s="33">
        <v>2014</v>
      </c>
      <c r="D8" s="33">
        <v>2015</v>
      </c>
      <c r="E8" s="33">
        <v>2016</v>
      </c>
      <c r="F8" s="33">
        <v>2017</v>
      </c>
      <c r="G8" s="33">
        <v>2018</v>
      </c>
      <c r="H8" s="33">
        <v>2019</v>
      </c>
      <c r="I8" s="33">
        <v>2020</v>
      </c>
      <c r="J8" s="103">
        <v>2021</v>
      </c>
      <c r="K8" s="104">
        <v>2022</v>
      </c>
      <c r="L8" s="104">
        <v>2023</v>
      </c>
      <c r="M8" s="104">
        <v>2024</v>
      </c>
      <c r="N8" s="105">
        <v>2025</v>
      </c>
      <c r="O8" s="225"/>
      <c r="P8" s="1"/>
      <c r="Q8" s="1"/>
      <c r="R8" s="1"/>
      <c r="S8" s="1"/>
      <c r="T8" s="1"/>
      <c r="U8" s="1"/>
      <c r="V8" s="1"/>
    </row>
    <row r="9" spans="2:22" ht="16.5" thickBot="1" x14ac:dyDescent="0.3">
      <c r="B9" s="115" t="s">
        <v>27</v>
      </c>
      <c r="C9" s="118"/>
      <c r="D9" s="30"/>
      <c r="E9" s="30"/>
      <c r="F9" s="30"/>
      <c r="G9" s="30"/>
      <c r="H9" s="30"/>
      <c r="I9" s="107"/>
      <c r="J9" s="30"/>
      <c r="K9" s="30"/>
      <c r="L9" s="30"/>
      <c r="M9" s="60"/>
      <c r="N9" s="119"/>
      <c r="O9" s="282" t="s">
        <v>14</v>
      </c>
      <c r="P9" s="283"/>
      <c r="Q9" s="15">
        <v>570</v>
      </c>
      <c r="R9" s="1"/>
      <c r="S9" s="1"/>
      <c r="T9" s="1"/>
      <c r="U9" s="1"/>
      <c r="V9" s="1"/>
    </row>
    <row r="10" spans="2:22" ht="15.75" x14ac:dyDescent="0.25">
      <c r="B10" s="64" t="s">
        <v>26</v>
      </c>
      <c r="C10" s="117"/>
      <c r="D10" s="108"/>
      <c r="E10" s="108"/>
      <c r="F10" s="108"/>
      <c r="G10" s="108"/>
      <c r="H10" s="108"/>
      <c r="I10" s="109">
        <f>$Q$9*'1.Income statement'!I27</f>
        <v>287280</v>
      </c>
      <c r="J10" s="108">
        <f>$Q$9*'1.Income statement'!J27</f>
        <v>287280</v>
      </c>
      <c r="K10" s="108">
        <f>$Q$9*'1.Income statement'!K27</f>
        <v>287280</v>
      </c>
      <c r="L10" s="108">
        <f>$Q$9*'1.Income statement'!L27</f>
        <v>287280</v>
      </c>
      <c r="M10" s="108">
        <f>$Q$9*'1.Income statement'!M27</f>
        <v>287280</v>
      </c>
      <c r="N10" s="120">
        <f>$Q$9*'1.Income statement'!N27</f>
        <v>287280</v>
      </c>
      <c r="O10" s="14"/>
      <c r="P10" s="14"/>
      <c r="Q10" s="14"/>
      <c r="R10" s="1"/>
      <c r="S10" s="1"/>
      <c r="T10" s="1"/>
      <c r="U10" s="1"/>
      <c r="V10" s="1"/>
    </row>
    <row r="11" spans="2:22" ht="15.75" x14ac:dyDescent="0.25">
      <c r="B11" s="64" t="s">
        <v>60</v>
      </c>
      <c r="C11" s="108">
        <f>'3.retornos capital'!C15-'3.retornos capital'!C14</f>
        <v>5100</v>
      </c>
      <c r="D11" s="108">
        <f>'3.retornos capital'!D15-'3.retornos capital'!D14</f>
        <v>4700</v>
      </c>
      <c r="E11" s="108">
        <f>'3.retornos capital'!E15-'3.retornos capital'!E14</f>
        <v>4000</v>
      </c>
      <c r="F11" s="108">
        <f>'3.retornos capital'!F15-'3.retornos capital'!F14</f>
        <v>7800</v>
      </c>
      <c r="G11" s="108">
        <f>'3.retornos capital'!G15-'3.retornos capital'!G14</f>
        <v>6400</v>
      </c>
      <c r="H11" s="108">
        <f>'3.retornos capital'!H15-'3.retornos capital'!H14</f>
        <v>7000</v>
      </c>
      <c r="I11" s="109">
        <f>'3.retornos capital'!I15-'3.retornos capital'!I14</f>
        <v>5000</v>
      </c>
      <c r="J11" s="229">
        <v>13000</v>
      </c>
      <c r="K11" s="229">
        <v>12000</v>
      </c>
      <c r="L11" s="229">
        <v>10000</v>
      </c>
      <c r="M11" s="229">
        <v>8000</v>
      </c>
      <c r="N11" s="226">
        <v>7000</v>
      </c>
      <c r="O11" s="284"/>
      <c r="P11" s="284"/>
      <c r="Q11" s="14"/>
      <c r="R11" s="1"/>
      <c r="S11" s="1"/>
      <c r="T11" s="1"/>
      <c r="U11" s="1"/>
      <c r="V11" s="1"/>
    </row>
    <row r="12" spans="2:22" ht="15.75" x14ac:dyDescent="0.25">
      <c r="B12" s="111" t="s">
        <v>81</v>
      </c>
      <c r="C12" s="136">
        <f>C11/'1.Income statement'!C12</f>
        <v>0.69615069615069614</v>
      </c>
      <c r="D12" s="136">
        <f>D11/'1.Income statement'!D12</f>
        <v>0.55522740696987594</v>
      </c>
      <c r="E12" s="136">
        <f>E11/'1.Income statement'!E12</f>
        <v>0.44213551453520505</v>
      </c>
      <c r="F12" s="136">
        <f>F11/'1.Income statement'!F12</f>
        <v>0.74363619029459438</v>
      </c>
      <c r="G12" s="136">
        <f>G11/'1.Income statement'!G12</f>
        <v>0.52549470399868625</v>
      </c>
      <c r="H12" s="136">
        <f>H11/'1.Income statement'!H12</f>
        <v>0.50096614900164604</v>
      </c>
      <c r="I12" s="12">
        <f>I11/'1.Income statement'!I12</f>
        <v>0.4366812227074236</v>
      </c>
      <c r="J12" s="224">
        <f>J11/'1.Income statement'!J12</f>
        <v>0.8099688473520249</v>
      </c>
      <c r="K12" s="136">
        <f>K11/'1.Income statement'!K12</f>
        <v>0.65584522052795535</v>
      </c>
      <c r="L12" s="136">
        <f>L11/'1.Income statement'!L12</f>
        <v>0.47941902085376858</v>
      </c>
      <c r="M12" s="136">
        <f>M11/'1.Income statement'!M12</f>
        <v>0.33643440059913587</v>
      </c>
      <c r="N12" s="121">
        <f>N11/'1.Income statement'!N12</f>
        <v>0.25822815835459989</v>
      </c>
      <c r="O12" s="285"/>
      <c r="P12" s="285"/>
      <c r="Q12" s="14"/>
      <c r="R12" s="1"/>
      <c r="S12" s="1"/>
      <c r="T12" s="1"/>
      <c r="U12" s="1"/>
      <c r="V12" s="1"/>
    </row>
    <row r="13" spans="2:22" ht="15.75" x14ac:dyDescent="0.25">
      <c r="B13" s="111" t="s">
        <v>82</v>
      </c>
      <c r="C13" s="136">
        <f>C11/'3.retornos capital'!C17</f>
        <v>0.23394495412844038</v>
      </c>
      <c r="D13" s="136">
        <f>D11/'3.retornos capital'!D17</f>
        <v>0.19341563786008231</v>
      </c>
      <c r="E13" s="136">
        <f>E11/'3.retornos capital'!E17</f>
        <v>0.15151515151515152</v>
      </c>
      <c r="F13" s="136">
        <f>F11/'3.retornos capital'!F17</f>
        <v>0.27036395147313691</v>
      </c>
      <c r="G13" s="136">
        <f>G11/'3.retornos capital'!G17</f>
        <v>0.19393939393939394</v>
      </c>
      <c r="H13" s="136">
        <f>H11/'3.retornos capital'!H17</f>
        <v>0.19125683060109289</v>
      </c>
      <c r="I13" s="136">
        <f>I11/'3.retornos capital'!I17</f>
        <v>0.13368983957219252</v>
      </c>
      <c r="J13" s="224">
        <f>J11/'3.retornos capital'!J17</f>
        <v>0.30490665165587766</v>
      </c>
      <c r="K13" s="136">
        <f>K11/'3.retornos capital'!K17</f>
        <v>0.24688797704929366</v>
      </c>
      <c r="L13" s="136">
        <f>L11/'3.retornos capital'!L17</f>
        <v>0.1804736674336942</v>
      </c>
      <c r="M13" s="136">
        <f>M11/'3.retornos capital'!M17</f>
        <v>0.12664818767276784</v>
      </c>
      <c r="N13" s="136">
        <f>N11/'3.retornos capital'!N17</f>
        <v>9.7208038783922701E-2</v>
      </c>
      <c r="O13" s="227"/>
      <c r="P13" s="201"/>
      <c r="Q13" s="14"/>
      <c r="R13" s="1"/>
      <c r="S13" s="1"/>
      <c r="T13" s="1"/>
      <c r="U13" s="1"/>
      <c r="V13" s="1"/>
    </row>
    <row r="14" spans="2:22" ht="15.75" x14ac:dyDescent="0.25">
      <c r="B14" s="112" t="s">
        <v>25</v>
      </c>
      <c r="C14" s="46"/>
      <c r="D14" s="46"/>
      <c r="E14" s="46"/>
      <c r="F14" s="46"/>
      <c r="G14" s="46"/>
      <c r="H14" s="46"/>
      <c r="I14" s="13">
        <f>I10+I11</f>
        <v>292280</v>
      </c>
      <c r="J14" s="46">
        <f t="shared" ref="J14:N14" si="0">J10+J11</f>
        <v>300280</v>
      </c>
      <c r="K14" s="46">
        <f t="shared" si="0"/>
        <v>299280</v>
      </c>
      <c r="L14" s="46">
        <f t="shared" si="0"/>
        <v>297280</v>
      </c>
      <c r="M14" s="46">
        <f t="shared" si="0"/>
        <v>295280</v>
      </c>
      <c r="N14" s="47">
        <f t="shared" si="0"/>
        <v>294280</v>
      </c>
      <c r="O14" s="297"/>
      <c r="P14" s="297"/>
      <c r="Q14" s="14"/>
      <c r="R14" s="1"/>
      <c r="S14" s="1"/>
      <c r="T14" s="1"/>
      <c r="U14" s="1"/>
      <c r="V14" s="1"/>
    </row>
    <row r="15" spans="2:22" ht="15.75" x14ac:dyDescent="0.25">
      <c r="B15" s="64" t="s">
        <v>6</v>
      </c>
      <c r="C15" s="108">
        <f>'1.Income statement'!C12</f>
        <v>7326</v>
      </c>
      <c r="D15" s="108">
        <f>'1.Income statement'!D12</f>
        <v>8465</v>
      </c>
      <c r="E15" s="108">
        <f>'1.Income statement'!E12</f>
        <v>9047</v>
      </c>
      <c r="F15" s="108">
        <f>'1.Income statement'!F12</f>
        <v>10489</v>
      </c>
      <c r="G15" s="108">
        <f>'1.Income statement'!G12</f>
        <v>12179</v>
      </c>
      <c r="H15" s="223">
        <f>'1.Income statement'!H12</f>
        <v>13973</v>
      </c>
      <c r="I15" s="110">
        <f>'1.Income statement'!I12</f>
        <v>11450</v>
      </c>
      <c r="J15" s="108">
        <f>'1.Income statement'!J12</f>
        <v>16050</v>
      </c>
      <c r="K15" s="108">
        <f>'1.Income statement'!K12</f>
        <v>18297</v>
      </c>
      <c r="L15" s="108">
        <f>'1.Income statement'!L12</f>
        <v>20858.579999999998</v>
      </c>
      <c r="M15" s="108">
        <f>'1.Income statement'!M12</f>
        <v>23778.781199999998</v>
      </c>
      <c r="N15" s="122">
        <f>'1.Income statement'!N12</f>
        <v>27107.810567999997</v>
      </c>
      <c r="O15" s="285"/>
      <c r="P15" s="285"/>
      <c r="Q15" s="14"/>
      <c r="R15" s="1"/>
      <c r="S15" s="1"/>
      <c r="T15" s="1"/>
      <c r="U15" s="1"/>
      <c r="V15" s="1"/>
    </row>
    <row r="16" spans="2:22" ht="15.75" x14ac:dyDescent="0.25">
      <c r="B16" s="64" t="s">
        <v>11</v>
      </c>
      <c r="C16" s="108">
        <f>'1.Income statement'!C15</f>
        <v>5431</v>
      </c>
      <c r="D16" s="108">
        <f>'1.Income statement'!D15</f>
        <v>6384</v>
      </c>
      <c r="E16" s="108">
        <f>'1.Income statement'!E15</f>
        <v>6904</v>
      </c>
      <c r="F16" s="108">
        <f>'1.Income statement'!F15</f>
        <v>8113</v>
      </c>
      <c r="G16" s="108">
        <f>'1.Income statement'!G15</f>
        <v>9877</v>
      </c>
      <c r="H16" s="108">
        <f>'1.Income statement'!H15</f>
        <v>11273</v>
      </c>
      <c r="I16" s="109">
        <f>'1.Income statement'!I15</f>
        <v>7972</v>
      </c>
      <c r="J16" s="108">
        <f>'1.Income statement'!J15</f>
        <v>11550</v>
      </c>
      <c r="K16" s="108">
        <f>'1.Income statement'!K15</f>
        <v>13167</v>
      </c>
      <c r="L16" s="108">
        <f>'1.Income statement'!L15</f>
        <v>15010.38</v>
      </c>
      <c r="M16" s="108">
        <f>'1.Income statement'!M15</f>
        <v>17111.833199999997</v>
      </c>
      <c r="N16" s="120">
        <f>'1.Income statement'!N15</f>
        <v>19507.489847999997</v>
      </c>
      <c r="O16" s="285"/>
      <c r="P16" s="285"/>
      <c r="Q16" s="14"/>
      <c r="R16" s="1"/>
      <c r="S16" s="1"/>
      <c r="T16" s="1"/>
      <c r="U16" s="1"/>
      <c r="V16" s="1"/>
    </row>
    <row r="17" spans="2:22" ht="15.75" x14ac:dyDescent="0.25">
      <c r="B17" s="64" t="s">
        <v>12</v>
      </c>
      <c r="C17" s="108">
        <f>'1.Income statement'!C24</f>
        <v>2586</v>
      </c>
      <c r="D17" s="108">
        <f>'1.Income statement'!D24</f>
        <v>3909</v>
      </c>
      <c r="E17" s="108">
        <f>'1.Income statement'!E24</f>
        <v>4330</v>
      </c>
      <c r="F17" s="108">
        <f>'1.Income statement'!F24</f>
        <v>5287</v>
      </c>
      <c r="G17" s="108">
        <f>'1.Income statement'!G24</f>
        <v>6625</v>
      </c>
      <c r="H17" s="108">
        <f>'1.Income statement'!H24</f>
        <v>7623</v>
      </c>
      <c r="I17" s="109">
        <f>'1.Income statement'!I24</f>
        <v>5275</v>
      </c>
      <c r="J17" s="108">
        <f>'1.Income statement'!J24</f>
        <v>8122.1710000000003</v>
      </c>
      <c r="K17" s="108">
        <f>'1.Income statement'!K24</f>
        <v>9259.2749399999993</v>
      </c>
      <c r="L17" s="108">
        <f>'1.Income statement'!L24</f>
        <v>10555.5734316</v>
      </c>
      <c r="M17" s="108">
        <f>'1.Income statement'!M24</f>
        <v>12033.353712024</v>
      </c>
      <c r="N17" s="120">
        <f>'1.Income statement'!N24</f>
        <v>13718.023231707359</v>
      </c>
      <c r="O17" s="285"/>
      <c r="P17" s="285"/>
      <c r="Q17" s="14"/>
      <c r="R17" s="1"/>
      <c r="S17" s="1"/>
      <c r="T17" s="1"/>
      <c r="U17" s="1"/>
      <c r="V17" s="1"/>
    </row>
    <row r="18" spans="2:22" ht="15.75" x14ac:dyDescent="0.25">
      <c r="B18" s="64" t="s">
        <v>13</v>
      </c>
      <c r="C18" s="108">
        <f>'2.Flujos de caja'!C15</f>
        <v>2706</v>
      </c>
      <c r="D18" s="108">
        <f>'2.Flujos de caja'!D15</f>
        <v>4035</v>
      </c>
      <c r="E18" s="108">
        <f>'2.Flujos de caja'!E15</f>
        <v>4208</v>
      </c>
      <c r="F18" s="108">
        <f>'2.Flujos de caja'!F15</f>
        <v>5387</v>
      </c>
      <c r="G18" s="108">
        <f>'2.Flujos de caja'!G15</f>
        <v>5889</v>
      </c>
      <c r="H18" s="108">
        <f>'2.Flujos de caja'!H15</f>
        <v>7029</v>
      </c>
      <c r="I18" s="109">
        <f>'2.Flujos de caja'!I15</f>
        <v>6275</v>
      </c>
      <c r="J18" s="108">
        <f>'2.Flujos de caja'!J15</f>
        <v>9422.1710000000003</v>
      </c>
      <c r="K18" s="108">
        <f>'2.Flujos de caja'!K15</f>
        <v>10741.274939999999</v>
      </c>
      <c r="L18" s="108">
        <f>'2.Flujos de caja'!L15</f>
        <v>12245.053431599999</v>
      </c>
      <c r="M18" s="108">
        <f>'2.Flujos de caja'!M15</f>
        <v>13959.360912024</v>
      </c>
      <c r="N18" s="120">
        <f>'2.Flujos de caja'!N15</f>
        <v>15913.671439707357</v>
      </c>
      <c r="O18" s="285"/>
      <c r="P18" s="285"/>
      <c r="Q18" s="5"/>
      <c r="R18" s="1"/>
      <c r="S18" s="1"/>
      <c r="T18" s="1"/>
      <c r="U18" s="1"/>
      <c r="V18" s="1"/>
    </row>
    <row r="19" spans="2:22" ht="16.5" thickBot="1" x14ac:dyDescent="0.3">
      <c r="B19" s="64"/>
      <c r="C19" s="117"/>
      <c r="D19" s="108"/>
      <c r="E19" s="108"/>
      <c r="F19" s="108"/>
      <c r="G19" s="108"/>
      <c r="H19" s="108"/>
      <c r="I19" s="109"/>
      <c r="J19" s="108"/>
      <c r="K19" s="108"/>
      <c r="L19" s="108"/>
      <c r="M19" s="108"/>
      <c r="N19" s="120"/>
      <c r="O19" s="19"/>
      <c r="P19" s="19"/>
      <c r="Q19" s="14"/>
      <c r="R19" s="1"/>
      <c r="S19" s="1"/>
      <c r="T19" s="1"/>
      <c r="U19" s="1"/>
      <c r="V19" s="1"/>
    </row>
    <row r="20" spans="2:22" ht="15.75" thickBot="1" x14ac:dyDescent="0.3">
      <c r="B20" s="127"/>
      <c r="C20" s="128" t="s">
        <v>49</v>
      </c>
      <c r="D20" s="126" t="s">
        <v>50</v>
      </c>
      <c r="E20" s="113"/>
      <c r="F20" s="113"/>
      <c r="G20" s="113"/>
      <c r="H20" s="113"/>
      <c r="I20" s="114"/>
      <c r="J20" s="113"/>
      <c r="K20" s="113"/>
      <c r="L20" s="113"/>
      <c r="M20" s="113"/>
      <c r="N20" s="123"/>
      <c r="O20" s="298"/>
      <c r="P20" s="298"/>
      <c r="Q20" s="5"/>
      <c r="R20" s="1"/>
      <c r="S20" s="1"/>
      <c r="T20" s="1"/>
      <c r="U20" s="1"/>
      <c r="V20" s="1"/>
    </row>
    <row r="21" spans="2:22" ht="19.5" thickBot="1" x14ac:dyDescent="0.3">
      <c r="B21" s="25" t="s">
        <v>21</v>
      </c>
      <c r="C21" s="116">
        <f>(L21/$Q$9)^(1/3)-1</f>
        <v>3.2997406868420232E-2</v>
      </c>
      <c r="D21" s="116">
        <f>(N21/$Q$9)^(1/5)-1</f>
        <v>7.4537259758262753E-2</v>
      </c>
      <c r="E21" s="60"/>
      <c r="F21" s="6" t="s">
        <v>58</v>
      </c>
      <c r="G21" s="6"/>
      <c r="H21" s="6"/>
      <c r="I21" s="306">
        <f>IF(--I11&lt;0,(I17*$Q$21-I11),IF(--I11&gt;0,I17*$Q$21))/'1.Income statement'!I27</f>
        <v>313.98809523809524</v>
      </c>
      <c r="J21" s="307">
        <f>IF(--J11&lt;0,(J17*$Q$21-J11),IF(--J11&gt;0,J17*$Q$21))/'1.Income statement'!J27</f>
        <v>483.46255952380955</v>
      </c>
      <c r="K21" s="307">
        <f>IF(--K11&lt;0,(K17*$Q$21-K11),IF(--K11&gt;0,K17*$Q$21))/'1.Income statement'!K27</f>
        <v>551.14731785714275</v>
      </c>
      <c r="L21" s="307">
        <f>IF(--L11&lt;0,(L17*$Q$21-L11),IF(--L11&gt;0,L17*$Q$21))/'1.Income statement'!L27</f>
        <v>628.30794235714279</v>
      </c>
      <c r="M21" s="307">
        <f>IF(--M11&lt;0,(M17*$Q$21-M11),IF(--M11&gt;0,M17*$Q$21))/'1.Income statement'!M27</f>
        <v>716.27105428714287</v>
      </c>
      <c r="N21" s="308">
        <f>IF(--N11&lt;0,(N17*$Q$21-N11),IF(--N11&gt;0,N17*$Q$21))/'1.Income statement'!N27</f>
        <v>816.5490018873428</v>
      </c>
      <c r="O21" s="129" t="s">
        <v>28</v>
      </c>
      <c r="P21" s="129"/>
      <c r="Q21" s="9">
        <v>30</v>
      </c>
      <c r="R21" s="1"/>
      <c r="S21" s="1"/>
      <c r="T21" s="1"/>
      <c r="U21" s="1"/>
      <c r="V21" s="1"/>
    </row>
    <row r="22" spans="2:22" ht="19.5" thickBot="1" x14ac:dyDescent="0.3">
      <c r="B22" s="25" t="s">
        <v>22</v>
      </c>
      <c r="C22" s="106">
        <f t="shared" ref="C22:C24" si="1">(L22/$Q$9)^(1/3)-1</f>
        <v>8.540591101105699E-2</v>
      </c>
      <c r="D22" s="106">
        <f t="shared" ref="D22:D24" si="2">(N22/$Q$9)^(1/5)-1</f>
        <v>0.10692258839538149</v>
      </c>
      <c r="E22" s="60"/>
      <c r="F22" s="7" t="s">
        <v>57</v>
      </c>
      <c r="G22" s="60"/>
      <c r="H22" s="60"/>
      <c r="I22" s="306">
        <f>IF(--I11&lt;0,(I18*$Q$22-I11),IF(--I11&gt;0,I18*$Q$22))/'1.Income statement'!I27</f>
        <v>373.51190476190476</v>
      </c>
      <c r="J22" s="307">
        <f>IF(--J11&lt;0,(J18*$Q$22-J11),IF(--J11&gt;0,J18*$Q$22))/'1.Income statement'!J27</f>
        <v>560.84351190476195</v>
      </c>
      <c r="K22" s="307">
        <f>IF(--K11&lt;0,(K18*$Q$22-K11),IF(--K11&gt;0,K18*$Q$22))/'1.Income statement'!K27</f>
        <v>639.36160357142853</v>
      </c>
      <c r="L22" s="307">
        <f>IF(--L11&lt;0,(L18*$Q$22-L11),IF(--L11&gt;0,L18*$Q$22))/'1.Income statement'!L27</f>
        <v>728.87222807142848</v>
      </c>
      <c r="M22" s="307">
        <f>IF(--M11&lt;0,(M18*$Q$22-M11),IF(--M11&gt;0,M18*$Q$22))/'1.Income statement'!M27</f>
        <v>830.91434000142863</v>
      </c>
      <c r="N22" s="307">
        <f>IF(--N11&lt;0,(N18*$Q$22-N11),IF(--N11&gt;0,N18*$Q$22))/'1.Income statement'!N27</f>
        <v>947.24234760162835</v>
      </c>
      <c r="O22" s="286" t="s">
        <v>29</v>
      </c>
      <c r="P22" s="287"/>
      <c r="Q22" s="9">
        <v>30</v>
      </c>
      <c r="R22" s="1"/>
      <c r="S22" s="1"/>
      <c r="T22" s="1"/>
      <c r="U22" s="1"/>
      <c r="V22" s="1"/>
    </row>
    <row r="23" spans="2:22" ht="19.5" thickBot="1" x14ac:dyDescent="0.3">
      <c r="B23" s="25" t="s">
        <v>23</v>
      </c>
      <c r="C23" s="106">
        <f t="shared" si="1"/>
        <v>8.3534182926058742E-2</v>
      </c>
      <c r="D23" s="106">
        <f t="shared" si="2"/>
        <v>0.1085549051741832</v>
      </c>
      <c r="E23" s="60"/>
      <c r="F23" s="7" t="s">
        <v>19</v>
      </c>
      <c r="G23" s="60"/>
      <c r="H23" s="60"/>
      <c r="I23" s="309">
        <f>((I15*$Q$23)-I11)/'1.Income statement'!I27</f>
        <v>399.00793650793651</v>
      </c>
      <c r="J23" s="310">
        <f>((J15*$Q$23)-J11)/'1.Income statement'!J27</f>
        <v>547.42063492063494</v>
      </c>
      <c r="K23" s="310">
        <f>((K15*$Q$23)-K11)/'1.Income statement'!K27</f>
        <v>629.65476190476193</v>
      </c>
      <c r="L23" s="310">
        <f>((L15*$Q$23)-L11)/'1.Income statement'!L27</f>
        <v>725.1080158730158</v>
      </c>
      <c r="M23" s="310">
        <f>((M15*$Q$23)-M11)/'1.Income statement'!M27</f>
        <v>833.36916984126981</v>
      </c>
      <c r="N23" s="311">
        <f>((N15*$Q$23)-N11)/'1.Income statement'!N27</f>
        <v>954.2472028253967</v>
      </c>
      <c r="O23" s="288" t="s">
        <v>30</v>
      </c>
      <c r="P23" s="288"/>
      <c r="Q23" s="9">
        <v>18</v>
      </c>
      <c r="R23" s="1"/>
      <c r="S23" s="1"/>
      <c r="T23" s="1"/>
      <c r="U23" s="1"/>
      <c r="V23" s="1"/>
    </row>
    <row r="24" spans="2:22" ht="19.5" thickBot="1" x14ac:dyDescent="0.3">
      <c r="B24" s="26" t="s">
        <v>24</v>
      </c>
      <c r="C24" s="106">
        <f t="shared" si="1"/>
        <v>3.3854440562357535E-3</v>
      </c>
      <c r="D24" s="106">
        <f t="shared" si="2"/>
        <v>5.9284558584980385E-2</v>
      </c>
      <c r="E24" s="124"/>
      <c r="F24" s="125" t="s">
        <v>20</v>
      </c>
      <c r="G24" s="124"/>
      <c r="H24" s="124"/>
      <c r="I24" s="312">
        <f>((I16*$Q$24)-I11)/'1.Income statement'!I27</f>
        <v>306.42857142857144</v>
      </c>
      <c r="J24" s="313">
        <f>((J16*$Q$24)-J11)/'1.Income statement'!J27</f>
        <v>432.53968253968253</v>
      </c>
      <c r="K24" s="313">
        <f>((K16*$Q$24)-K11)/'1.Income statement'!K27</f>
        <v>498.6904761904762</v>
      </c>
      <c r="L24" s="313">
        <f>((L16*$Q$24)-L11)/'1.Income statement'!L27</f>
        <v>575.8087301587301</v>
      </c>
      <c r="M24" s="313">
        <f>((M16*$Q$24)-M11)/'1.Income statement'!M27</f>
        <v>663.16798412698404</v>
      </c>
      <c r="N24" s="314">
        <f>((N16*$Q$24)-N11)/'1.Income statement'!N27</f>
        <v>760.21785111111103</v>
      </c>
      <c r="O24" s="288" t="s">
        <v>31</v>
      </c>
      <c r="P24" s="288"/>
      <c r="Q24" s="9">
        <v>20</v>
      </c>
      <c r="R24" s="1"/>
      <c r="S24" s="1"/>
      <c r="T24" s="1"/>
      <c r="U24" s="1"/>
      <c r="V24" s="1"/>
    </row>
    <row r="25" spans="2:22" ht="15.75" x14ac:dyDescent="0.25">
      <c r="B25" s="4"/>
      <c r="C25" s="3"/>
      <c r="D25" s="3"/>
      <c r="E25" s="3"/>
      <c r="F25" s="3"/>
      <c r="G25" s="3"/>
      <c r="H25" s="3"/>
      <c r="I25" s="3"/>
      <c r="J25" s="3"/>
      <c r="K25" s="3"/>
      <c r="L25" s="3"/>
      <c r="M25" s="3"/>
      <c r="N25" s="3"/>
      <c r="O25" s="1"/>
      <c r="P25" s="1"/>
      <c r="Q25" s="1"/>
      <c r="R25" s="1"/>
      <c r="S25" s="1"/>
      <c r="T25" s="1"/>
      <c r="U25" s="1"/>
      <c r="V25" s="1"/>
    </row>
    <row r="26" spans="2:22" x14ac:dyDescent="0.25">
      <c r="B26" s="2"/>
      <c r="C26" s="3"/>
      <c r="D26" s="3"/>
      <c r="E26" s="3"/>
      <c r="F26" s="3"/>
      <c r="G26" s="3"/>
      <c r="H26" s="3"/>
      <c r="I26" s="3"/>
      <c r="J26" s="3"/>
      <c r="K26" s="3"/>
      <c r="L26" s="3"/>
      <c r="M26" s="3"/>
      <c r="N26" s="3"/>
      <c r="O26" s="1"/>
      <c r="P26" s="1"/>
      <c r="Q26" s="1"/>
      <c r="R26" s="1"/>
      <c r="S26" s="1"/>
      <c r="T26" s="1"/>
      <c r="U26" s="1"/>
      <c r="V26" s="1"/>
    </row>
    <row r="27" spans="2:22" x14ac:dyDescent="0.25">
      <c r="B27" s="2"/>
      <c r="C27" s="2"/>
      <c r="D27" s="2"/>
      <c r="E27" s="2"/>
      <c r="F27" s="2"/>
      <c r="G27" s="2"/>
      <c r="H27" s="2"/>
      <c r="I27" s="2"/>
      <c r="J27" s="2"/>
      <c r="K27" s="2"/>
      <c r="L27" s="2"/>
      <c r="M27" s="2"/>
      <c r="N27" s="2"/>
      <c r="O27" s="1"/>
      <c r="P27" s="1"/>
      <c r="Q27" s="1"/>
      <c r="R27" s="1"/>
      <c r="S27" s="1"/>
      <c r="T27" s="1"/>
      <c r="U27" s="1"/>
      <c r="V27" s="1"/>
    </row>
    <row r="28" spans="2:22" x14ac:dyDescent="0.25">
      <c r="B28" s="2"/>
      <c r="C28" s="2"/>
      <c r="D28" s="2"/>
      <c r="E28" s="2"/>
      <c r="F28" s="2"/>
      <c r="G28" s="2"/>
      <c r="H28" s="2"/>
      <c r="I28" s="2"/>
      <c r="J28" s="2"/>
      <c r="K28" s="2"/>
      <c r="L28" s="2"/>
      <c r="M28" s="2"/>
      <c r="N28" s="2"/>
      <c r="O28" s="1"/>
      <c r="P28" s="1"/>
      <c r="Q28" s="1"/>
      <c r="R28" s="1"/>
      <c r="S28" s="1"/>
      <c r="T28" s="1"/>
      <c r="U28" s="1"/>
      <c r="V28" s="1"/>
    </row>
    <row r="29" spans="2:22" x14ac:dyDescent="0.25">
      <c r="B29" s="1"/>
      <c r="C29" s="1"/>
      <c r="D29" s="1"/>
      <c r="E29" s="1"/>
      <c r="F29" s="1"/>
      <c r="G29" s="1"/>
      <c r="H29" s="1"/>
      <c r="I29" s="1"/>
      <c r="J29" s="1"/>
      <c r="K29" s="1"/>
      <c r="L29" s="1"/>
      <c r="M29" s="1"/>
      <c r="N29" s="1"/>
      <c r="O29" s="1"/>
      <c r="P29" s="1"/>
      <c r="Q29" s="1"/>
      <c r="R29" s="1"/>
      <c r="S29" s="1"/>
      <c r="T29" s="1"/>
      <c r="U29" s="1"/>
      <c r="V29" s="1"/>
    </row>
    <row r="30" spans="2:22" x14ac:dyDescent="0.25">
      <c r="B30" s="1"/>
      <c r="C30" s="1"/>
      <c r="D30" s="1"/>
      <c r="E30" s="1"/>
      <c r="F30" s="1"/>
      <c r="G30" s="1"/>
      <c r="H30" s="1"/>
      <c r="I30" s="1"/>
      <c r="J30" s="1"/>
      <c r="K30" s="1"/>
      <c r="L30" s="1"/>
      <c r="M30" s="1"/>
      <c r="N30" s="1"/>
      <c r="O30" s="1"/>
      <c r="P30" s="1"/>
      <c r="Q30" s="1"/>
      <c r="R30" s="1"/>
      <c r="S30" s="1"/>
      <c r="T30" s="1"/>
      <c r="U30" s="1"/>
      <c r="V30" s="1"/>
    </row>
    <row r="31" spans="2:22" x14ac:dyDescent="0.25">
      <c r="B31" s="1"/>
      <c r="C31" s="1"/>
      <c r="D31" s="1"/>
      <c r="E31" s="1"/>
      <c r="F31" s="1"/>
      <c r="G31" s="1"/>
      <c r="H31" s="1"/>
      <c r="I31" s="1"/>
      <c r="J31" s="1"/>
      <c r="K31" s="1"/>
      <c r="L31" s="1"/>
      <c r="M31" s="1"/>
      <c r="N31" s="1"/>
      <c r="O31" s="1"/>
      <c r="P31" s="1"/>
      <c r="Q31" s="1"/>
      <c r="R31" s="1"/>
      <c r="S31" s="1"/>
      <c r="T31" s="1"/>
      <c r="U31" s="1"/>
      <c r="V31" s="1"/>
    </row>
    <row r="32" spans="2:22" x14ac:dyDescent="0.25">
      <c r="B32" s="1"/>
      <c r="C32" s="1"/>
      <c r="D32" s="1"/>
      <c r="E32" s="1"/>
      <c r="F32" s="1"/>
      <c r="G32" s="1"/>
      <c r="H32" s="1"/>
      <c r="I32" s="1"/>
      <c r="J32" s="1"/>
      <c r="K32" s="1"/>
      <c r="L32" s="1"/>
      <c r="M32" s="1"/>
      <c r="N32" s="1"/>
      <c r="O32" s="1"/>
      <c r="P32" s="1"/>
      <c r="Q32" s="1"/>
      <c r="R32" s="1"/>
      <c r="S32" s="1"/>
      <c r="T32" s="1"/>
      <c r="U32" s="1"/>
      <c r="V32" s="1"/>
    </row>
    <row r="33" spans="2:22" x14ac:dyDescent="0.25">
      <c r="B33" s="1"/>
      <c r="C33" s="1"/>
      <c r="D33" s="1"/>
      <c r="E33" s="1"/>
      <c r="F33" s="1"/>
      <c r="G33" s="1"/>
      <c r="H33" s="1"/>
      <c r="I33" s="1"/>
      <c r="J33" s="1"/>
      <c r="K33" s="1"/>
      <c r="L33" s="1"/>
      <c r="M33" s="1"/>
      <c r="N33" s="1"/>
      <c r="O33" s="1"/>
      <c r="P33" s="1"/>
      <c r="Q33" s="1"/>
      <c r="R33" s="1"/>
      <c r="S33" s="1"/>
      <c r="T33" s="1"/>
      <c r="U33" s="1"/>
      <c r="V33" s="1"/>
    </row>
    <row r="41" spans="2:22" x14ac:dyDescent="0.25">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5"/>
  <cols>
    <col min="2" max="2" width="105.140625" customWidth="1"/>
    <col min="9" max="9" width="11.42578125" customWidth="1"/>
  </cols>
  <sheetData>
    <row r="3" spans="2:9" ht="51" customHeight="1" x14ac:dyDescent="0.25">
      <c r="B3" s="169" t="s">
        <v>71</v>
      </c>
      <c r="C3" s="166"/>
      <c r="D3" s="166"/>
      <c r="E3" s="166"/>
      <c r="F3" s="166"/>
      <c r="G3" s="166"/>
    </row>
    <row r="4" spans="2:9" ht="46.5" customHeight="1" x14ac:dyDescent="0.25">
      <c r="B4" s="168" t="s">
        <v>59</v>
      </c>
      <c r="C4" s="163"/>
      <c r="D4" s="163"/>
      <c r="E4" s="153"/>
      <c r="F4" s="163"/>
      <c r="G4" s="163"/>
      <c r="H4" s="163"/>
      <c r="I4" s="167"/>
    </row>
    <row r="5" spans="2:9" ht="21" customHeight="1" x14ac:dyDescent="0.25">
      <c r="B5" s="164"/>
      <c r="C5" s="163"/>
      <c r="D5" s="163"/>
      <c r="E5" s="163"/>
      <c r="F5" s="163"/>
      <c r="G5" s="163"/>
      <c r="H5" s="163"/>
      <c r="I5" s="167"/>
    </row>
    <row r="6" spans="2:9" ht="21" customHeight="1" x14ac:dyDescent="0.25">
      <c r="B6" s="299" t="s">
        <v>72</v>
      </c>
      <c r="C6" s="299"/>
      <c r="D6" s="299"/>
      <c r="E6" s="299"/>
      <c r="F6" s="299"/>
      <c r="G6" s="299"/>
      <c r="H6" s="299"/>
      <c r="I6" s="299"/>
    </row>
    <row r="7" spans="2:9" ht="21" customHeight="1" thickBot="1" x14ac:dyDescent="0.35">
      <c r="B7" s="155"/>
      <c r="C7" s="155"/>
      <c r="D7" s="155"/>
      <c r="E7" s="155"/>
      <c r="F7" s="155"/>
      <c r="G7" s="155"/>
      <c r="H7" s="155"/>
      <c r="I7" s="155"/>
    </row>
    <row r="8" spans="2:9" ht="57" customHeight="1" thickBot="1" x14ac:dyDescent="0.35">
      <c r="B8" s="172" t="s">
        <v>73</v>
      </c>
      <c r="C8" s="155"/>
      <c r="D8" s="155"/>
      <c r="E8" s="155"/>
      <c r="F8" s="155"/>
      <c r="G8" s="155"/>
      <c r="H8" s="155"/>
      <c r="I8" s="155"/>
    </row>
    <row r="9" spans="2:9" s="153" customFormat="1" ht="21" customHeight="1" x14ac:dyDescent="0.25">
      <c r="B9" s="160" t="s">
        <v>61</v>
      </c>
      <c r="C9" s="157"/>
      <c r="D9" s="157"/>
      <c r="E9" s="157"/>
      <c r="F9" s="157"/>
      <c r="G9" s="157"/>
      <c r="H9" s="157"/>
      <c r="I9" s="157"/>
    </row>
    <row r="10" spans="2:9" s="153" customFormat="1" ht="21" customHeight="1" x14ac:dyDescent="0.25">
      <c r="B10" s="158" t="s">
        <v>66</v>
      </c>
      <c r="C10" s="157"/>
      <c r="D10" s="157"/>
      <c r="E10" s="157"/>
      <c r="F10" s="157"/>
      <c r="G10" s="157"/>
      <c r="H10" s="157"/>
      <c r="I10" s="157"/>
    </row>
    <row r="11" spans="2:9" s="153" customFormat="1" ht="21" customHeight="1" x14ac:dyDescent="0.25">
      <c r="B11" s="158" t="s">
        <v>62</v>
      </c>
      <c r="C11" s="157"/>
      <c r="D11" s="157"/>
      <c r="E11" s="157"/>
      <c r="F11" s="157"/>
      <c r="G11" s="157"/>
      <c r="H11" s="157"/>
      <c r="I11" s="157"/>
    </row>
    <row r="12" spans="2:9" s="153" customFormat="1" ht="21" customHeight="1" x14ac:dyDescent="0.25">
      <c r="B12" s="158" t="s">
        <v>63</v>
      </c>
      <c r="C12" s="157"/>
      <c r="D12" s="157"/>
      <c r="E12" s="157"/>
      <c r="F12" s="157"/>
      <c r="G12" s="157"/>
      <c r="H12" s="157"/>
      <c r="I12" s="157"/>
    </row>
    <row r="13" spans="2:9" s="153" customFormat="1" ht="21" customHeight="1" x14ac:dyDescent="0.25">
      <c r="B13" s="158" t="s">
        <v>65</v>
      </c>
      <c r="C13" s="157"/>
      <c r="D13" s="157"/>
      <c r="E13" s="157"/>
      <c r="F13" s="157"/>
      <c r="G13" s="157"/>
      <c r="H13" s="157"/>
      <c r="I13" s="157"/>
    </row>
    <row r="14" spans="2:9" s="153" customFormat="1" ht="21" customHeight="1" x14ac:dyDescent="0.25">
      <c r="B14" s="158" t="s">
        <v>79</v>
      </c>
      <c r="C14" s="157"/>
      <c r="D14" s="157"/>
      <c r="E14" s="157"/>
      <c r="F14" s="157"/>
      <c r="G14" s="157"/>
      <c r="H14" s="157"/>
      <c r="I14" s="157"/>
    </row>
    <row r="15" spans="2:9" s="153" customFormat="1" ht="18" customHeight="1" x14ac:dyDescent="0.25">
      <c r="B15" s="300" t="s">
        <v>64</v>
      </c>
      <c r="C15" s="157"/>
      <c r="D15" s="157"/>
      <c r="E15" s="157"/>
      <c r="F15" s="157"/>
      <c r="G15" s="157"/>
      <c r="H15" s="157"/>
      <c r="I15" s="157"/>
    </row>
    <row r="16" spans="2:9" s="153" customFormat="1" ht="39" customHeight="1" thickBot="1" x14ac:dyDescent="0.3">
      <c r="B16" s="301"/>
      <c r="C16" s="157"/>
      <c r="D16" s="157"/>
      <c r="E16" s="157"/>
      <c r="F16" s="157"/>
      <c r="G16" s="157"/>
      <c r="H16" s="157"/>
      <c r="I16" s="157"/>
    </row>
    <row r="17" spans="2:9" s="153" customFormat="1" ht="57" customHeight="1" thickBot="1" x14ac:dyDescent="0.3">
      <c r="B17" s="173" t="s">
        <v>74</v>
      </c>
      <c r="C17" s="154"/>
      <c r="D17" s="154"/>
      <c r="E17" s="154"/>
      <c r="F17" s="154"/>
      <c r="G17" s="154"/>
      <c r="H17" s="154"/>
      <c r="I17" s="154"/>
    </row>
    <row r="18" spans="2:9" s="153" customFormat="1" ht="23.25" customHeight="1" thickBot="1" x14ac:dyDescent="0.3">
      <c r="B18" s="170" t="s">
        <v>77</v>
      </c>
      <c r="C18" s="156"/>
      <c r="D18" s="156"/>
      <c r="E18" s="156"/>
      <c r="F18" s="156"/>
      <c r="G18" s="156"/>
      <c r="H18" s="156"/>
      <c r="I18" s="156"/>
    </row>
    <row r="19" spans="2:9" ht="57" customHeight="1" thickBot="1" x14ac:dyDescent="0.3">
      <c r="B19" s="173" t="s">
        <v>75</v>
      </c>
      <c r="C19" s="156"/>
      <c r="D19" s="156"/>
      <c r="E19" s="156"/>
      <c r="F19" s="156"/>
      <c r="G19" s="156"/>
      <c r="H19" s="156"/>
      <c r="I19" s="156"/>
    </row>
    <row r="20" spans="2:9" ht="21" customHeight="1" x14ac:dyDescent="0.25">
      <c r="B20" s="302" t="s">
        <v>67</v>
      </c>
      <c r="C20" s="153"/>
      <c r="D20" s="153"/>
      <c r="E20" s="153"/>
      <c r="F20" s="153"/>
      <c r="G20" s="153"/>
      <c r="H20" s="153"/>
      <c r="I20" s="153"/>
    </row>
    <row r="21" spans="2:9" ht="21" customHeight="1" x14ac:dyDescent="0.25">
      <c r="B21" s="300"/>
      <c r="C21" s="156"/>
      <c r="D21" s="156"/>
      <c r="E21" s="156"/>
      <c r="F21" s="156"/>
      <c r="G21" s="156"/>
      <c r="H21" s="156"/>
      <c r="I21" s="156"/>
    </row>
    <row r="22" spans="2:9" ht="33" customHeight="1" thickBot="1" x14ac:dyDescent="0.3">
      <c r="B22" s="301"/>
      <c r="C22" s="156"/>
      <c r="D22" s="156"/>
      <c r="E22" s="156"/>
      <c r="F22" s="156"/>
      <c r="G22" s="156"/>
      <c r="H22" s="156"/>
      <c r="I22" s="156"/>
    </row>
    <row r="23" spans="2:9" ht="57" customHeight="1" thickBot="1" x14ac:dyDescent="0.3">
      <c r="B23" s="173" t="s">
        <v>76</v>
      </c>
      <c r="C23" s="156"/>
      <c r="D23" s="156"/>
      <c r="E23" s="156"/>
      <c r="F23" s="156"/>
      <c r="G23" s="156"/>
      <c r="H23" s="156"/>
      <c r="I23" s="156"/>
    </row>
    <row r="24" spans="2:9" ht="35.25" customHeight="1" x14ac:dyDescent="0.25">
      <c r="B24" s="160" t="s">
        <v>78</v>
      </c>
      <c r="C24" s="156"/>
      <c r="D24" s="156"/>
      <c r="E24" s="156"/>
      <c r="F24" s="156"/>
      <c r="G24" s="156"/>
      <c r="H24" s="156"/>
      <c r="I24" s="156"/>
    </row>
    <row r="25" spans="2:9" ht="72" customHeight="1" thickBot="1" x14ac:dyDescent="0.3">
      <c r="B25" s="159" t="s">
        <v>68</v>
      </c>
      <c r="C25" s="156"/>
      <c r="D25" s="156"/>
      <c r="E25" s="156"/>
      <c r="F25" s="156"/>
      <c r="G25" s="156"/>
      <c r="H25" s="156"/>
      <c r="I25" s="156"/>
    </row>
    <row r="26" spans="2:9" ht="26.25" customHeight="1" x14ac:dyDescent="0.25">
      <c r="B26" s="162"/>
      <c r="C26" s="156"/>
      <c r="D26" s="156"/>
      <c r="E26" s="156"/>
      <c r="F26" s="156"/>
      <c r="G26" s="156"/>
      <c r="H26" s="156"/>
      <c r="I26" s="156"/>
    </row>
    <row r="27" spans="2:9" ht="21" x14ac:dyDescent="0.35">
      <c r="B27" s="171" t="s">
        <v>70</v>
      </c>
      <c r="C27" s="161"/>
      <c r="D27" s="161"/>
      <c r="E27" s="161"/>
    </row>
    <row r="28" spans="2:9" ht="61.5" customHeight="1" x14ac:dyDescent="0.25">
      <c r="B28" s="165" t="s">
        <v>69</v>
      </c>
      <c r="C28" s="163"/>
      <c r="D28" s="163"/>
      <c r="E28" s="163"/>
      <c r="F28" s="163"/>
      <c r="G28" s="163"/>
      <c r="H28" s="163"/>
      <c r="I28" s="163"/>
    </row>
    <row r="29" spans="2:9" ht="28.5" customHeight="1" x14ac:dyDescent="0.25">
      <c r="B29" s="303"/>
      <c r="C29" s="303"/>
      <c r="D29" s="303"/>
      <c r="E29" s="303"/>
      <c r="F29" s="303"/>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2021-04-06T12:45:26Z</dcterms:modified>
</cp:coreProperties>
</file>