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filterPrivacy="1" defaultThemeVersion="124226"/>
  <xr:revisionPtr revIDLastSave="0" documentId="13_ncr:1_{0AC88276-207F-43C2-A889-935714E2BD21}" xr6:coauthVersionLast="46" xr6:coauthVersionMax="46" xr10:uidLastSave="{00000000-0000-0000-0000-000000000000}"/>
  <bookViews>
    <workbookView xWindow="-120" yWindow="-120" windowWidth="29040" windowHeight="15840" activeTab="3"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 i="1" l="1"/>
  <c r="I10" i="3" l="1"/>
  <c r="I11" i="3"/>
  <c r="I12" i="3"/>
  <c r="I18" i="3"/>
  <c r="I19" i="3"/>
  <c r="I10" i="5"/>
  <c r="I11" i="5"/>
  <c r="I19" i="5" s="1"/>
  <c r="I15" i="5"/>
  <c r="I18" i="5"/>
  <c r="I22" i="5" s="1"/>
  <c r="I14" i="2"/>
  <c r="I13" i="2"/>
  <c r="I12" i="2"/>
  <c r="I23" i="3" l="1"/>
  <c r="I13" i="5"/>
  <c r="I22" i="3"/>
  <c r="J11" i="2" l="1"/>
  <c r="J14" i="1"/>
  <c r="J23" i="1"/>
  <c r="J17" i="1"/>
  <c r="J10" i="1"/>
  <c r="I19" i="1"/>
  <c r="I21" i="1" s="1"/>
  <c r="I16" i="1"/>
  <c r="I12" i="1"/>
  <c r="I11" i="1"/>
  <c r="J21" i="1"/>
  <c r="C11" i="1"/>
  <c r="I10" i="2" l="1"/>
  <c r="I15" i="2" s="1"/>
  <c r="I14" i="5"/>
  <c r="I12" i="5"/>
  <c r="J15" i="1"/>
  <c r="J16" i="1" s="1"/>
  <c r="I13" i="1"/>
  <c r="J12" i="2"/>
  <c r="I22" i="1"/>
  <c r="I24" i="1" s="1"/>
  <c r="J12" i="1" l="1"/>
  <c r="J13" i="1" s="1"/>
  <c r="J19" i="1"/>
  <c r="J20" i="1" s="1"/>
  <c r="I16" i="2"/>
  <c r="I17" i="5"/>
  <c r="I16" i="5"/>
  <c r="I21" i="5" s="1"/>
  <c r="I13" i="3"/>
  <c r="I21" i="3" s="1"/>
  <c r="I26" i="1"/>
  <c r="I25" i="1"/>
  <c r="C18" i="5"/>
  <c r="D18" i="5"/>
  <c r="E18" i="5"/>
  <c r="F18" i="5"/>
  <c r="G18" i="5"/>
  <c r="H18" i="5"/>
  <c r="D19" i="1"/>
  <c r="E19" i="1"/>
  <c r="F19" i="1"/>
  <c r="G19" i="1"/>
  <c r="H19" i="1"/>
  <c r="C19" i="1"/>
  <c r="J22" i="1" l="1"/>
  <c r="J24" i="1" s="1"/>
  <c r="J25" i="1" s="1"/>
  <c r="J26" i="1"/>
  <c r="K23" i="1"/>
  <c r="L23" i="1" s="1"/>
  <c r="M23" i="1" s="1"/>
  <c r="N23" i="1" s="1"/>
  <c r="G11" i="5" l="1"/>
  <c r="G19" i="5" s="1"/>
  <c r="G19" i="3" l="1"/>
  <c r="F19" i="3"/>
  <c r="E19" i="3"/>
  <c r="D19" i="3"/>
  <c r="C19" i="3"/>
  <c r="G18" i="3"/>
  <c r="F18" i="3"/>
  <c r="E18" i="3"/>
  <c r="D18" i="3"/>
  <c r="C18" i="3"/>
  <c r="G12" i="3"/>
  <c r="F12" i="3"/>
  <c r="E12" i="3"/>
  <c r="D12" i="3"/>
  <c r="C12" i="3"/>
  <c r="G11" i="3"/>
  <c r="F11" i="3"/>
  <c r="E11" i="3"/>
  <c r="D11" i="3"/>
  <c r="C11" i="3"/>
  <c r="G10" i="3"/>
  <c r="F10" i="3"/>
  <c r="E10" i="3"/>
  <c r="D10" i="3"/>
  <c r="C10" i="3"/>
  <c r="C14" i="2"/>
  <c r="D14" i="2"/>
  <c r="E14" i="2"/>
  <c r="F14" i="2"/>
  <c r="G14" i="2"/>
  <c r="H14" i="2"/>
  <c r="J14" i="2"/>
  <c r="K14" i="2"/>
  <c r="L14" i="2"/>
  <c r="M14" i="2"/>
  <c r="N14" i="2"/>
  <c r="G21" i="1"/>
  <c r="F21" i="1"/>
  <c r="E22" i="1"/>
  <c r="E24" i="1" s="1"/>
  <c r="E13" i="3" s="1"/>
  <c r="E21" i="3" s="1"/>
  <c r="D22" i="1"/>
  <c r="D24" i="1" s="1"/>
  <c r="D13" i="3" s="1"/>
  <c r="D21" i="3" s="1"/>
  <c r="C22" i="1"/>
  <c r="C24" i="1" s="1"/>
  <c r="C13" i="3" s="1"/>
  <c r="C21" i="3" s="1"/>
  <c r="G16" i="1"/>
  <c r="F16" i="1"/>
  <c r="E16" i="1"/>
  <c r="D16" i="1"/>
  <c r="C16" i="1"/>
  <c r="G12" i="1"/>
  <c r="G13" i="1" s="1"/>
  <c r="F12" i="1"/>
  <c r="F13" i="1" s="1"/>
  <c r="E12" i="1"/>
  <c r="E13" i="1" s="1"/>
  <c r="D12" i="1"/>
  <c r="D13" i="1" s="1"/>
  <c r="C12" i="1"/>
  <c r="C13" i="1" s="1"/>
  <c r="G11" i="1"/>
  <c r="F11" i="1"/>
  <c r="E11" i="1"/>
  <c r="D11" i="1"/>
  <c r="D23" i="3" l="1"/>
  <c r="E23" i="3"/>
  <c r="C23" i="3"/>
  <c r="F23" i="3"/>
  <c r="C22" i="3"/>
  <c r="E22" i="3"/>
  <c r="G22" i="3"/>
  <c r="G23" i="3"/>
  <c r="D22" i="3"/>
  <c r="F22" i="3"/>
  <c r="E26" i="1"/>
  <c r="E25" i="1"/>
  <c r="C26" i="1"/>
  <c r="C25" i="1"/>
  <c r="D25" i="1"/>
  <c r="D26" i="1"/>
  <c r="F22" i="1"/>
  <c r="F24" i="1" s="1"/>
  <c r="F13" i="3" s="1"/>
  <c r="F21" i="3" s="1"/>
  <c r="G22" i="1"/>
  <c r="G24" i="1" s="1"/>
  <c r="G13" i="3" s="1"/>
  <c r="G21" i="3" s="1"/>
  <c r="D21" i="1"/>
  <c r="E21" i="1"/>
  <c r="C21" i="1"/>
  <c r="H12" i="1"/>
  <c r="H22" i="1"/>
  <c r="H24" i="1" s="1"/>
  <c r="H26" i="1" s="1"/>
  <c r="G26" i="1" l="1"/>
  <c r="G25" i="1"/>
  <c r="F26" i="1"/>
  <c r="F25" i="1"/>
  <c r="H11" i="5" l="1"/>
  <c r="H19" i="5" s="1"/>
  <c r="P10" i="3"/>
  <c r="J15" i="3" l="1"/>
  <c r="J17" i="3"/>
  <c r="J14" i="3"/>
  <c r="J16" i="3"/>
  <c r="C11" i="5"/>
  <c r="C19" i="5" s="1"/>
  <c r="D11" i="5"/>
  <c r="D19" i="5" s="1"/>
  <c r="E11" i="5"/>
  <c r="E19" i="5" s="1"/>
  <c r="F11" i="5"/>
  <c r="F19" i="5" s="1"/>
  <c r="C12" i="5" l="1"/>
  <c r="F12" i="5"/>
  <c r="G12" i="5"/>
  <c r="D12" i="5"/>
  <c r="E12" i="5"/>
  <c r="H18" i="3"/>
  <c r="H19" i="3"/>
  <c r="H15" i="5" l="1"/>
  <c r="G15" i="5"/>
  <c r="F15" i="5"/>
  <c r="E15" i="5"/>
  <c r="D15" i="5"/>
  <c r="C15" i="5"/>
  <c r="N10" i="5"/>
  <c r="N13" i="5" s="1"/>
  <c r="M10" i="5"/>
  <c r="M13" i="5" s="1"/>
  <c r="L10" i="5"/>
  <c r="L13" i="5" s="1"/>
  <c r="K10" i="5"/>
  <c r="K13" i="5" s="1"/>
  <c r="J10" i="5"/>
  <c r="J13" i="5" s="1"/>
  <c r="H10" i="5"/>
  <c r="H13" i="5" s="1"/>
  <c r="H12" i="3" l="1"/>
  <c r="H11" i="3"/>
  <c r="H10" i="3"/>
  <c r="H23" i="3" s="1"/>
  <c r="H22" i="3" l="1"/>
  <c r="K14" i="1" l="1"/>
  <c r="L14" i="1" s="1"/>
  <c r="M14" i="1" s="1"/>
  <c r="N14" i="1" s="1"/>
  <c r="H16" i="1"/>
  <c r="C14" i="5"/>
  <c r="D14" i="5"/>
  <c r="E14" i="5"/>
  <c r="F14" i="5"/>
  <c r="G14" i="5"/>
  <c r="H14" i="5" l="1"/>
  <c r="H12" i="5"/>
  <c r="K15" i="3"/>
  <c r="K14" i="3"/>
  <c r="L14" i="3" s="1"/>
  <c r="M14" i="3" s="1"/>
  <c r="N14" i="3" s="1"/>
  <c r="K16" i="3"/>
  <c r="L16" i="3" s="1"/>
  <c r="M16" i="3" s="1"/>
  <c r="N16" i="3" s="1"/>
  <c r="J18" i="5" l="1"/>
  <c r="J22" i="5" s="1"/>
  <c r="J19" i="5"/>
  <c r="J19" i="3"/>
  <c r="J18" i="3"/>
  <c r="K17" i="3"/>
  <c r="K19" i="5" s="1"/>
  <c r="L15" i="3"/>
  <c r="K11" i="2"/>
  <c r="L11" i="2" s="1"/>
  <c r="M11" i="2" s="1"/>
  <c r="N11" i="2" s="1"/>
  <c r="C13" i="2"/>
  <c r="D13" i="2"/>
  <c r="E13" i="2"/>
  <c r="F13" i="2"/>
  <c r="G13" i="2"/>
  <c r="H13" i="2"/>
  <c r="C12" i="2"/>
  <c r="D12" i="2"/>
  <c r="E12" i="2"/>
  <c r="F12" i="2"/>
  <c r="G12" i="2"/>
  <c r="H12" i="2"/>
  <c r="C10" i="2"/>
  <c r="D10" i="2"/>
  <c r="E10" i="2"/>
  <c r="F10" i="2"/>
  <c r="G10" i="2"/>
  <c r="H10" i="2"/>
  <c r="K21" i="1"/>
  <c r="L21" i="1"/>
  <c r="M21" i="1"/>
  <c r="N21" i="1"/>
  <c r="H13" i="1"/>
  <c r="K11" i="1"/>
  <c r="L11" i="1"/>
  <c r="M11" i="1"/>
  <c r="N11" i="1"/>
  <c r="H11" i="1"/>
  <c r="D15" i="2" l="1"/>
  <c r="D17" i="5" s="1"/>
  <c r="G15" i="2"/>
  <c r="G17" i="5" s="1"/>
  <c r="F15" i="2"/>
  <c r="F17" i="5" s="1"/>
  <c r="H15" i="2"/>
  <c r="H17" i="5" s="1"/>
  <c r="C15" i="2"/>
  <c r="C17" i="5" s="1"/>
  <c r="E15" i="2"/>
  <c r="E17" i="5" s="1"/>
  <c r="K18" i="3"/>
  <c r="K18" i="5"/>
  <c r="K22" i="5" s="1"/>
  <c r="K19" i="3"/>
  <c r="J15" i="5"/>
  <c r="J10" i="3"/>
  <c r="J23" i="3" s="1"/>
  <c r="J11" i="3"/>
  <c r="L17" i="3"/>
  <c r="L19" i="5" s="1"/>
  <c r="M15" i="3"/>
  <c r="K17" i="1"/>
  <c r="K10" i="1"/>
  <c r="K15" i="1" s="1"/>
  <c r="H21" i="1"/>
  <c r="L18" i="3" l="1"/>
  <c r="L18" i="5"/>
  <c r="L22" i="5" s="1"/>
  <c r="C22" i="5" s="1"/>
  <c r="L19" i="3"/>
  <c r="J22" i="3"/>
  <c r="K15" i="5"/>
  <c r="K10" i="3"/>
  <c r="J12" i="5"/>
  <c r="J14" i="5"/>
  <c r="L17" i="1"/>
  <c r="L12" i="2" s="1"/>
  <c r="K11" i="3"/>
  <c r="M17" i="3"/>
  <c r="M19" i="5" s="1"/>
  <c r="N15" i="3"/>
  <c r="K12" i="2"/>
  <c r="K12" i="1"/>
  <c r="K16" i="1"/>
  <c r="L10" i="1"/>
  <c r="L15" i="1" s="1"/>
  <c r="D16" i="2"/>
  <c r="C16" i="2"/>
  <c r="H16" i="2"/>
  <c r="G16" i="2"/>
  <c r="F16" i="2"/>
  <c r="E16" i="2"/>
  <c r="M18" i="3" l="1"/>
  <c r="M18" i="5"/>
  <c r="M22" i="5" s="1"/>
  <c r="M19" i="3"/>
  <c r="C16" i="5"/>
  <c r="G16" i="5"/>
  <c r="F16" i="5"/>
  <c r="L15" i="5"/>
  <c r="L10" i="3"/>
  <c r="L23" i="3" s="1"/>
  <c r="H25" i="1"/>
  <c r="M17" i="1"/>
  <c r="M12" i="2" s="1"/>
  <c r="L11" i="3"/>
  <c r="K14" i="5"/>
  <c r="K12" i="5"/>
  <c r="K13" i="1"/>
  <c r="H16" i="5"/>
  <c r="H13" i="3"/>
  <c r="H21" i="3" s="1"/>
  <c r="K22" i="3"/>
  <c r="K23" i="3"/>
  <c r="N17" i="3"/>
  <c r="N19" i="5" s="1"/>
  <c r="M10" i="1"/>
  <c r="M15" i="1" s="1"/>
  <c r="L12" i="1"/>
  <c r="L16" i="1"/>
  <c r="N18" i="3" l="1"/>
  <c r="N18" i="5"/>
  <c r="N22" i="5" s="1"/>
  <c r="N19" i="3"/>
  <c r="L22" i="3"/>
  <c r="D16" i="5"/>
  <c r="N17" i="1"/>
  <c r="M11" i="3"/>
  <c r="L14" i="5"/>
  <c r="L12" i="5"/>
  <c r="L13" i="1"/>
  <c r="M15" i="5"/>
  <c r="M10" i="3"/>
  <c r="E16" i="5"/>
  <c r="N10" i="1"/>
  <c r="N15" i="1" s="1"/>
  <c r="M16" i="1"/>
  <c r="M12" i="1"/>
  <c r="N11" i="3" l="1"/>
  <c r="N12" i="2"/>
  <c r="N15" i="5"/>
  <c r="N10" i="3"/>
  <c r="N22" i="3" s="1"/>
  <c r="M22" i="3"/>
  <c r="M23" i="3"/>
  <c r="M14" i="5"/>
  <c r="M12" i="5"/>
  <c r="M13" i="1"/>
  <c r="N16" i="1"/>
  <c r="N12" i="1"/>
  <c r="N23" i="3" l="1"/>
  <c r="N14" i="5"/>
  <c r="N12" i="5"/>
  <c r="N13" i="1"/>
  <c r="J10" i="2"/>
  <c r="K19" i="1"/>
  <c r="K10" i="2"/>
  <c r="L10" i="2"/>
  <c r="N10" i="2"/>
  <c r="M10" i="2"/>
  <c r="N19" i="1" l="1"/>
  <c r="N20" i="1" s="1"/>
  <c r="K20" i="1"/>
  <c r="L19" i="1"/>
  <c r="M19" i="1"/>
  <c r="K22" i="1" l="1"/>
  <c r="K24" i="1" s="1"/>
  <c r="K12" i="3"/>
  <c r="N13" i="2"/>
  <c r="N12" i="3"/>
  <c r="N22" i="1"/>
  <c r="M20" i="1"/>
  <c r="K13" i="2"/>
  <c r="L20" i="1"/>
  <c r="K15" i="2" l="1"/>
  <c r="K17" i="5" s="1"/>
  <c r="N15" i="2"/>
  <c r="N17" i="5" s="1"/>
  <c r="D22" i="5"/>
  <c r="L22" i="1"/>
  <c r="L24" i="1" s="1"/>
  <c r="L12" i="3"/>
  <c r="K16" i="5"/>
  <c r="K21" i="5" s="1"/>
  <c r="K13" i="3"/>
  <c r="K21" i="3" s="1"/>
  <c r="M22" i="1"/>
  <c r="M24" i="1" s="1"/>
  <c r="M12" i="3"/>
  <c r="J12" i="3"/>
  <c r="K26" i="1"/>
  <c r="K25" i="1"/>
  <c r="N24" i="1"/>
  <c r="J13" i="2"/>
  <c r="M13" i="2"/>
  <c r="L13" i="2"/>
  <c r="N16" i="2" l="1"/>
  <c r="K16" i="2"/>
  <c r="M15" i="2"/>
  <c r="M17" i="5" s="1"/>
  <c r="J15" i="2"/>
  <c r="J16" i="2" s="1"/>
  <c r="L15" i="2"/>
  <c r="L16" i="2" s="1"/>
  <c r="M16" i="5"/>
  <c r="M21" i="5" s="1"/>
  <c r="M13" i="3"/>
  <c r="M21" i="3" s="1"/>
  <c r="J16" i="5"/>
  <c r="J21" i="5" s="1"/>
  <c r="J13" i="3"/>
  <c r="J21" i="3" s="1"/>
  <c r="L16" i="5"/>
  <c r="L13" i="3"/>
  <c r="L21" i="3" s="1"/>
  <c r="N16" i="5"/>
  <c r="N13" i="3"/>
  <c r="N21" i="3" s="1"/>
  <c r="N25" i="1"/>
  <c r="N26" i="1"/>
  <c r="L26" i="1"/>
  <c r="L25" i="1"/>
  <c r="M26" i="1"/>
  <c r="M25" i="1"/>
  <c r="M16" i="2"/>
  <c r="J17" i="5" l="1"/>
  <c r="L17" i="5"/>
  <c r="N21" i="5"/>
  <c r="D21" i="5" s="1"/>
  <c r="L21" i="5"/>
  <c r="C2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5" authorId="0" shapeId="0" xr:uid="{00000000-0006-0000-0000-000001000000}">
      <text>
        <r>
          <rPr>
            <b/>
            <sz val="9"/>
            <color indexed="81"/>
            <rFont val="Tahoma"/>
            <family val="2"/>
          </rPr>
          <t>Autor:</t>
        </r>
        <r>
          <rPr>
            <sz val="9"/>
            <color indexed="81"/>
            <rFont val="Tahoma"/>
            <family val="2"/>
          </rPr>
          <t xml:space="preserve">
EBIT, a veces aparece con nombres como: beneficio operativo, operating income</t>
        </r>
      </text>
    </comment>
    <comment ref="B17" authorId="0" shapeId="0" xr:uid="{00000000-0006-0000-0000-000002000000}">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742BD964-4380-4D31-9366-69BA385F8A70}">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00000000-0006-0000-0000-000004000000}">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indexed="81"/>
            <rFont val="Tahoma"/>
            <family val="2"/>
          </rPr>
          <t>A. Estebaran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1" authorId="0" shapeId="0" xr:uid="{00000000-0006-0000-0100-000001000000}">
      <text>
        <r>
          <rPr>
            <b/>
            <sz val="9"/>
            <color indexed="81"/>
            <rFont val="Tahoma"/>
            <family val="2"/>
          </rPr>
          <t>Autor:</t>
        </r>
        <r>
          <rPr>
            <sz val="9"/>
            <color indexed="81"/>
            <rFont val="Tahoma"/>
            <family val="2"/>
          </rPr>
          <t xml:space="preserve">
Aparece en los informes como investment in property, ó inversion en activos fijos, ó como "capital expenditures.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5" authorId="0" shapeId="0" xr:uid="{00000000-0006-0000-0200-000001000000}">
      <text>
        <r>
          <rPr>
            <b/>
            <sz val="9"/>
            <color indexed="81"/>
            <rFont val="Tahoma"/>
            <family val="2"/>
          </rPr>
          <t>Autor:</t>
        </r>
        <r>
          <rPr>
            <sz val="9"/>
            <color indexed="81"/>
            <rFont val="Tahoma"/>
            <family val="2"/>
          </rPr>
          <t xml:space="preserve">
Deuda que requiera pago de intereses, tanto a corto plazo como a largo plazo.</t>
        </r>
      </text>
    </comment>
    <comment ref="B17" authorId="0" shapeId="0" xr:uid="{00000000-0006-0000-0200-000002000000}">
      <text>
        <r>
          <rPr>
            <b/>
            <sz val="9"/>
            <color indexed="81"/>
            <rFont val="Tahoma"/>
            <family val="2"/>
          </rPr>
          <t>Autor:</t>
        </r>
        <r>
          <rPr>
            <sz val="9"/>
            <color indexed="81"/>
            <rFont val="Tahoma"/>
            <family val="2"/>
          </rPr>
          <t xml:space="preserve">
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1" authorId="0" shapeId="0" xr:uid="{00000000-0006-0000-0300-000001000000}">
      <text>
        <r>
          <rPr>
            <b/>
            <sz val="9"/>
            <color indexed="81"/>
            <rFont val="Tahoma"/>
            <family val="2"/>
          </rPr>
          <t>Autor:</t>
        </r>
        <r>
          <rPr>
            <sz val="9"/>
            <color indexed="81"/>
            <rFont val="Tahoma"/>
            <family val="2"/>
          </rPr>
          <t xml:space="preserve">
Si la empresa posee caja neta introducir con signo negativo
</t>
        </r>
      </text>
    </comment>
    <comment ref="J11" authorId="0" shapeId="0" xr:uid="{973400DE-EBFE-4A11-A7B7-13EF76B33B3C}">
      <text>
        <r>
          <rPr>
            <b/>
            <sz val="9"/>
            <color indexed="81"/>
            <rFont val="Tahoma"/>
            <family val="2"/>
          </rPr>
          <t>Autor:</t>
        </r>
        <r>
          <rPr>
            <sz val="9"/>
            <color indexed="81"/>
            <rFont val="Tahoma"/>
            <family val="2"/>
          </rPr>
          <t xml:space="preserve">
Si la empresa posee caja neta introducir con signo negativo</t>
        </r>
      </text>
    </comment>
    <comment ref="K11" authorId="0" shapeId="0" xr:uid="{281CB043-95F8-4C71-9340-F4EF60E8A95F}">
      <text>
        <r>
          <rPr>
            <b/>
            <sz val="9"/>
            <color indexed="81"/>
            <rFont val="Tahoma"/>
            <family val="2"/>
          </rPr>
          <t>Autor:</t>
        </r>
        <r>
          <rPr>
            <sz val="9"/>
            <color indexed="81"/>
            <rFont val="Tahoma"/>
            <family val="2"/>
          </rPr>
          <t xml:space="preserve">
Si la empresa posee caja neta introducir con signo negativo</t>
        </r>
      </text>
    </comment>
    <comment ref="N11" authorId="0" shapeId="0" xr:uid="{DBA83C0B-41E5-4363-B71C-3928B78A9642}">
      <text>
        <r>
          <rPr>
            <b/>
            <sz val="9"/>
            <color indexed="81"/>
            <rFont val="Tahoma"/>
            <family val="2"/>
          </rPr>
          <t>Autor: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<sst xmlns="http://schemas.openxmlformats.org/spreadsheetml/2006/main" count="85" uniqueCount="79">
  <si>
    <t>Depreciation &amp; Amortization Expense</t>
  </si>
  <si>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</si>
  <si>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</si>
  <si>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</si>
  <si>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</si>
  <si>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</si>
  <si>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</si>
  <si>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</si>
  <si>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</si>
  <si>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</si>
  <si>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</si>
  <si>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</si>
  <si>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</si>
  <si>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</si>
  <si>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</si>
  <si>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</si>
  <si>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</si>
  <si>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</si>
  <si>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</si>
  <si>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CAGR  by PER</t>
  </si>
  <si>
    <t>Enterprise Value ( EV )</t>
  </si>
  <si>
    <t>Market cap</t>
  </si>
  <si>
    <t>Valuation  ( millons ,except EPS )</t>
  </si>
  <si>
    <t>Multiple PER</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</si>
  <si>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</si>
  <si>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</si>
  <si>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</si>
  <si>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</si>
  <si>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</si>
  <si>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</si>
  <si>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</si>
  <si>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</si>
  <si>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</si>
  <si>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</si>
  <si>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</si>
  <si>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</si>
  <si>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</si>
  <si>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</si>
  <si>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</si>
  <si>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</si>
  <si>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</si>
  <si>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</si>
  <si>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</si>
  <si>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</si>
  <si>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</si>
  <si>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</si>
  <si>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</si>
  <si>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</si>
  <si>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</si>
  <si>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</si>
  <si>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</si>
  <si>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</si>
  <si>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</si>
  <si>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</si>
  <si>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</si>
  <si>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</si>
  <si>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</si>
  <si>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</si>
  <si>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</si>
  <si>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</si>
  <si>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</si>
  <si>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</si>
  <si>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</si>
  <si>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</si>
  <si>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</si>
  <si>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</si>
  <si>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</si>
  <si>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</si>
  <si>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</si>
  <si>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</si>
  <si>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Ingresos/gasto extra (-) si es ingreso</t>
  </si>
  <si>
    <t>Book Value/Share</t>
  </si>
  <si>
    <t>Price target  P/Book value</t>
  </si>
  <si>
    <t>Multiple P/Book</t>
  </si>
  <si>
    <t>CAGR  by  P/Book</t>
  </si>
  <si>
    <t>Deuda neta /EBITDA</t>
  </si>
  <si>
    <t>Debt/Equity</t>
  </si>
  <si>
    <t>Minoritarios (si procede)</t>
  </si>
  <si>
    <t>3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</si>
</sst>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Red]\-#,##0.0"/>
    <numFmt numFmtId="165" formatCode="0.0"/>
    <numFmt numFmtId="166" formatCode="0.0%"/>
    <numFmt numFmtId="167" formatCode="_-[$€-2]\ * #,##0_-;\-[$€-2]\ * #,##0_-;_-[$€-2]\ * &quot;-&quot;??_-;_-@_-"/>
  </numFmts>
  <fonts count="29" x14ac:knownFonts="1">
    <font>
      <sz val="11"/>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s>
  <fills count="6">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s>
  <borders count="42">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right style="medium">
        <color indexed="64"/>
      </right>
      <top/>
      <bottom style="thin">
        <color indexed="64"/>
      </bottom>
      <diagonal/>
    </border>
    <border>
      <left/>
      <right style="thin">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rgb="FF000000"/>
      </top>
      <bottom/>
      <diagonal/>
    </border>
    <border>
      <left/>
      <right style="medium">
        <color indexed="64"/>
      </right>
      <top style="thin">
        <color rgb="FF000000"/>
      </top>
      <bottom/>
      <diagonal/>
    </border>
    <border>
      <left style="medium">
        <color indexed="64"/>
      </left>
      <right/>
      <top style="medium">
        <color rgb="FFCCCCCC"/>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style="thin">
        <color indexed="64"/>
      </right>
      <top style="medium">
        <color indexed="64"/>
      </top>
      <bottom/>
      <diagonal/>
    </border>
    <border>
      <left/>
      <right/>
      <top style="thin">
        <color indexed="64"/>
      </top>
      <bottom style="medium">
        <color rgb="FFCCCCCC"/>
      </bottom>
      <diagonal/>
    </border>
    <border>
      <left style="medium">
        <color indexed="64"/>
      </left>
      <right/>
      <top/>
      <bottom style="thin">
        <color rgb="FF000000"/>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317">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8" fillId="4" borderId="0" xfId="0" applyFont="1" applyFill="1" applyBorder="1"/>
    <xf numFmtId="0" fontId="0" fillId="0" borderId="0" xfId="0" applyFill="1" applyAlignment="1">
      <alignment vertical="center"/>
    </xf>
    <xf numFmtId="0" fontId="2" fillId="4" borderId="0" xfId="0" applyFont="1" applyFill="1" applyBorder="1" applyAlignment="1">
      <alignment horizontal="left" vertical="center"/>
    </xf>
    <xf numFmtId="0" fontId="2"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2" fillId="4" borderId="9" xfId="0" applyNumberFormat="1" applyFont="1" applyFill="1" applyBorder="1" applyAlignment="1">
      <alignment horizontal="center" vertical="center" wrapText="1"/>
    </xf>
    <xf numFmtId="1" fontId="2" fillId="4" borderId="10" xfId="0" applyNumberFormat="1" applyFont="1" applyFill="1" applyBorder="1" applyAlignment="1">
      <alignment horizontal="center" vertical="center" wrapText="1"/>
    </xf>
    <xf numFmtId="0" fontId="0" fillId="4" borderId="0" xfId="0" applyFill="1" applyAlignment="1">
      <alignment vertical="center"/>
    </xf>
    <xf numFmtId="0" fontId="12" fillId="5" borderId="2" xfId="0" applyFont="1" applyFill="1" applyBorder="1" applyAlignment="1">
      <alignment horizontal="center" vertical="center" wrapText="1"/>
    </xf>
    <xf numFmtId="0" fontId="2" fillId="4" borderId="0" xfId="0" applyFont="1" applyFill="1"/>
    <xf numFmtId="166" fontId="0" fillId="5" borderId="2" xfId="1" applyNumberFormat="1" applyFont="1" applyFill="1" applyBorder="1" applyAlignment="1">
      <alignment horizontal="center" vertical="center"/>
    </xf>
    <xf numFmtId="167" fontId="13" fillId="4" borderId="9" xfId="0" applyNumberFormat="1" applyFont="1" applyFill="1" applyBorder="1" applyAlignment="1">
      <alignment horizontal="center" vertical="center" wrapText="1"/>
    </xf>
    <xf numFmtId="167" fontId="13" fillId="4" borderId="0" xfId="0" applyNumberFormat="1" applyFont="1" applyFill="1" applyBorder="1" applyAlignment="1">
      <alignment horizontal="left" vertical="center" wrapText="1"/>
    </xf>
    <xf numFmtId="0" fontId="0" fillId="4" borderId="0" xfId="0" applyFill="1" applyAlignment="1">
      <alignment horizontal="center" vertical="center"/>
    </xf>
    <xf numFmtId="0" fontId="2"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1" xfId="1" applyFont="1" applyFill="1" applyBorder="1" applyAlignment="1">
      <alignment horizontal="center" vertical="center"/>
    </xf>
    <xf numFmtId="9" fontId="0" fillId="4" borderId="16" xfId="1" applyFont="1" applyFill="1" applyBorder="1" applyAlignment="1">
      <alignment horizontal="center" vertical="center"/>
    </xf>
    <xf numFmtId="2" fontId="3" fillId="0" borderId="0" xfId="0" applyNumberFormat="1" applyFont="1" applyFill="1" applyBorder="1" applyAlignment="1" applyProtection="1">
      <alignment vertical="center"/>
    </xf>
    <xf numFmtId="0" fontId="14" fillId="4" borderId="0" xfId="0" applyFont="1" applyFill="1"/>
    <xf numFmtId="0" fontId="14" fillId="4" borderId="0" xfId="0" applyFont="1" applyFill="1" applyBorder="1"/>
    <xf numFmtId="0" fontId="14" fillId="0" borderId="0" xfId="0" applyFont="1"/>
    <xf numFmtId="2" fontId="15" fillId="4" borderId="0" xfId="0" applyNumberFormat="1" applyFont="1" applyFill="1" applyBorder="1" applyAlignment="1" applyProtection="1">
      <alignment vertical="center"/>
    </xf>
    <xf numFmtId="0" fontId="14" fillId="0" borderId="0" xfId="0" applyFont="1" applyAlignment="1">
      <alignment vertical="center"/>
    </xf>
    <xf numFmtId="1" fontId="15" fillId="2" borderId="17" xfId="0" applyNumberFormat="1" applyFont="1" applyFill="1" applyBorder="1" applyAlignment="1" applyProtection="1">
      <alignment horizontal="center" vertical="center"/>
    </xf>
    <xf numFmtId="1" fontId="15" fillId="2" borderId="18" xfId="0" applyNumberFormat="1" applyFont="1" applyFill="1" applyBorder="1" applyAlignment="1" applyProtection="1">
      <alignment horizontal="center" vertical="center"/>
    </xf>
    <xf numFmtId="2" fontId="4" fillId="4" borderId="13" xfId="0" applyNumberFormat="1" applyFont="1" applyFill="1" applyBorder="1" applyAlignment="1" applyProtection="1">
      <alignment vertical="center"/>
    </xf>
    <xf numFmtId="0" fontId="0" fillId="4" borderId="13" xfId="0" applyFill="1" applyBorder="1" applyAlignment="1">
      <alignment horizontal="center" vertical="center" wrapText="1"/>
    </xf>
    <xf numFmtId="0" fontId="0" fillId="4" borderId="14"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16" xfId="0" applyNumberFormat="1" applyFill="1" applyBorder="1" applyAlignment="1">
      <alignment horizontal="center" vertical="center" wrapText="1"/>
    </xf>
    <xf numFmtId="0" fontId="0" fillId="0" borderId="0" xfId="0" applyAlignment="1">
      <alignment vertical="center"/>
    </xf>
    <xf numFmtId="0" fontId="2" fillId="4" borderId="0" xfId="0" applyFont="1" applyFill="1" applyAlignment="1">
      <alignment vertical="center"/>
    </xf>
    <xf numFmtId="1" fontId="2" fillId="4" borderId="23"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21"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1" xfId="1" applyFont="1" applyFill="1" applyBorder="1" applyAlignment="1">
      <alignment horizontal="center" vertical="center" wrapText="1"/>
    </xf>
    <xf numFmtId="0" fontId="0" fillId="4" borderId="13" xfId="0" applyFont="1" applyFill="1" applyBorder="1" applyAlignment="1">
      <alignment horizontal="center" wrapText="1"/>
    </xf>
    <xf numFmtId="0" fontId="0" fillId="4" borderId="14" xfId="0" applyFont="1" applyFill="1" applyBorder="1" applyAlignment="1">
      <alignment horizontal="center" wrapText="1"/>
    </xf>
    <xf numFmtId="1" fontId="0" fillId="4" borderId="24"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31" xfId="0" applyNumberFormat="1" applyFont="1" applyFill="1" applyBorder="1" applyAlignment="1">
      <alignment horizontal="center" vertical="center" wrapText="1"/>
    </xf>
    <xf numFmtId="1" fontId="0" fillId="4" borderId="6"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1" xfId="0" applyNumberFormat="1" applyFont="1" applyFill="1" applyBorder="1" applyAlignment="1">
      <alignment horizontal="center" vertical="center" wrapText="1"/>
    </xf>
    <xf numFmtId="165" fontId="0" fillId="4" borderId="31" xfId="0" applyNumberFormat="1" applyFont="1" applyFill="1" applyBorder="1" applyAlignment="1">
      <alignment horizontal="center" vertical="center" wrapText="1"/>
    </xf>
    <xf numFmtId="165" fontId="0" fillId="4" borderId="8" xfId="0" applyNumberFormat="1" applyFont="1" applyFill="1" applyBorder="1" applyAlignment="1">
      <alignment horizontal="center" vertical="center" wrapText="1"/>
    </xf>
    <xf numFmtId="165" fontId="0" fillId="4" borderId="21"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5" fontId="0" fillId="4" borderId="0" xfId="0" applyNumberFormat="1" applyFont="1" applyFill="1" applyBorder="1" applyAlignment="1">
      <alignment horizontal="center" vertical="center" wrapText="1"/>
    </xf>
    <xf numFmtId="165" fontId="0" fillId="4" borderId="11"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8" fillId="4" borderId="4" xfId="0" applyFont="1" applyFill="1" applyBorder="1" applyAlignment="1">
      <alignment horizontal="left" vertical="center"/>
    </xf>
    <xf numFmtId="0" fontId="14" fillId="4" borderId="5" xfId="0" applyFont="1" applyFill="1" applyBorder="1" applyAlignment="1">
      <alignment horizontal="left" vertical="center"/>
    </xf>
    <xf numFmtId="2" fontId="10" fillId="4" borderId="12" xfId="0" applyNumberFormat="1" applyFont="1" applyFill="1" applyBorder="1" applyAlignment="1" applyProtection="1">
      <alignment horizontal="center"/>
    </xf>
    <xf numFmtId="2" fontId="10" fillId="4" borderId="13" xfId="0" applyNumberFormat="1" applyFont="1" applyFill="1" applyBorder="1" applyAlignment="1" applyProtection="1">
      <alignment horizontal="center"/>
    </xf>
    <xf numFmtId="2" fontId="19" fillId="4" borderId="6" xfId="0" applyNumberFormat="1" applyFont="1" applyFill="1" applyBorder="1" applyAlignment="1" applyProtection="1">
      <alignment horizontal="left" vertical="center"/>
    </xf>
    <xf numFmtId="2" fontId="19" fillId="4" borderId="26" xfId="0" applyNumberFormat="1" applyFont="1" applyFill="1" applyBorder="1" applyAlignment="1" applyProtection="1">
      <alignment horizontal="left" vertical="center"/>
    </xf>
    <xf numFmtId="2" fontId="19" fillId="4" borderId="12" xfId="0" applyNumberFormat="1" applyFont="1" applyFill="1" applyBorder="1" applyAlignment="1" applyProtection="1">
      <alignment vertical="center"/>
    </xf>
    <xf numFmtId="2" fontId="21" fillId="4" borderId="6" xfId="0" applyNumberFormat="1" applyFont="1" applyFill="1" applyBorder="1" applyAlignment="1" applyProtection="1">
      <alignment horizontal="left" vertical="center"/>
    </xf>
    <xf numFmtId="2" fontId="20" fillId="4" borderId="6" xfId="0" applyNumberFormat="1" applyFont="1" applyFill="1" applyBorder="1" applyAlignment="1" applyProtection="1">
      <alignment horizontal="left" vertical="center"/>
    </xf>
    <xf numFmtId="2" fontId="20" fillId="4" borderId="26" xfId="0" applyNumberFormat="1" applyFont="1" applyFill="1" applyBorder="1" applyAlignment="1" applyProtection="1">
      <alignment horizontal="left" vertical="center"/>
    </xf>
    <xf numFmtId="2" fontId="20" fillId="4" borderId="15" xfId="0" applyNumberFormat="1" applyFont="1" applyFill="1" applyBorder="1" applyAlignment="1" applyProtection="1">
      <alignment horizontal="left" vertical="center"/>
    </xf>
    <xf numFmtId="2" fontId="20" fillId="4" borderId="0" xfId="0" applyNumberFormat="1" applyFont="1" applyFill="1" applyBorder="1" applyAlignment="1" applyProtection="1">
      <alignment horizontal="left" vertical="center"/>
    </xf>
    <xf numFmtId="2" fontId="19"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5" fillId="4" borderId="12" xfId="0" applyNumberFormat="1" applyFont="1" applyFill="1" applyBorder="1" applyAlignment="1" applyProtection="1">
      <alignment horizontal="center" vertical="center"/>
    </xf>
    <xf numFmtId="2" fontId="15" fillId="4" borderId="13" xfId="0" applyNumberFormat="1" applyFont="1" applyFill="1" applyBorder="1" applyAlignment="1" applyProtection="1">
      <alignment horizontal="center" vertical="center"/>
    </xf>
    <xf numFmtId="0" fontId="0" fillId="4" borderId="13" xfId="0" applyFont="1" applyFill="1" applyBorder="1" applyAlignment="1">
      <alignment horizontal="center" vertical="center"/>
    </xf>
    <xf numFmtId="0" fontId="0" fillId="4" borderId="14" xfId="0" applyFont="1" applyFill="1" applyBorder="1" applyAlignment="1">
      <alignment horizontal="center" vertical="center"/>
    </xf>
    <xf numFmtId="38" fontId="17" fillId="5" borderId="6" xfId="0" applyNumberFormat="1" applyFont="1" applyFill="1" applyBorder="1" applyAlignment="1" applyProtection="1">
      <alignment horizontal="center" vertical="center"/>
    </xf>
    <xf numFmtId="38" fontId="17" fillId="5" borderId="0" xfId="0" applyNumberFormat="1" applyFont="1" applyFill="1" applyBorder="1" applyAlignment="1" applyProtection="1">
      <alignment horizontal="center" vertical="center"/>
    </xf>
    <xf numFmtId="38" fontId="15" fillId="4" borderId="0" xfId="0" applyNumberFormat="1" applyFont="1" applyFill="1" applyBorder="1" applyAlignment="1" applyProtection="1">
      <alignment horizontal="center" vertical="center"/>
    </xf>
    <xf numFmtId="38" fontId="15" fillId="4" borderId="11"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21"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4" fontId="15" fillId="4" borderId="0" xfId="0" applyNumberFormat="1" applyFont="1" applyFill="1" applyBorder="1" applyAlignment="1" applyProtection="1">
      <alignment horizontal="center" vertical="center"/>
    </xf>
    <xf numFmtId="164" fontId="15" fillId="4" borderId="11" xfId="0" applyNumberFormat="1" applyFont="1" applyFill="1" applyBorder="1" applyAlignment="1" applyProtection="1">
      <alignment horizontal="center" vertical="center"/>
    </xf>
    <xf numFmtId="9" fontId="23" fillId="4" borderId="6" xfId="1" applyFont="1" applyFill="1" applyBorder="1" applyAlignment="1" applyProtection="1">
      <alignment horizontal="center" vertical="center"/>
    </xf>
    <xf numFmtId="9" fontId="23" fillId="4" borderId="11"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11" xfId="0" applyNumberFormat="1" applyFont="1" applyFill="1" applyBorder="1" applyAlignment="1" applyProtection="1">
      <alignment horizontal="center" vertical="center"/>
    </xf>
    <xf numFmtId="1" fontId="15" fillId="4" borderId="1" xfId="0" applyNumberFormat="1" applyFont="1" applyFill="1" applyBorder="1" applyAlignment="1" applyProtection="1">
      <alignment horizontal="center" vertical="center"/>
    </xf>
    <xf numFmtId="1" fontId="15" fillId="4" borderId="27" xfId="0" applyNumberFormat="1" applyFont="1" applyFill="1" applyBorder="1" applyAlignment="1" applyProtection="1">
      <alignment horizontal="center" vertical="center"/>
    </xf>
    <xf numFmtId="164" fontId="17" fillId="5" borderId="6" xfId="0" applyNumberFormat="1" applyFont="1" applyFill="1" applyBorder="1" applyAlignment="1" applyProtection="1">
      <alignment horizontal="center" vertical="center"/>
    </xf>
    <xf numFmtId="164" fontId="17" fillId="5" borderId="0"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7" xfId="0" applyNumberFormat="1" applyFont="1" applyFill="1" applyBorder="1" applyAlignment="1" applyProtection="1">
      <alignment horizontal="center" vertical="center"/>
    </xf>
    <xf numFmtId="38" fontId="15" fillId="4" borderId="1" xfId="0" applyNumberFormat="1" applyFont="1" applyFill="1" applyBorder="1" applyAlignment="1" applyProtection="1">
      <alignment horizontal="center" vertical="center"/>
    </xf>
    <xf numFmtId="38" fontId="15" fillId="4" borderId="27" xfId="0" applyNumberFormat="1" applyFont="1" applyFill="1" applyBorder="1" applyAlignment="1" applyProtection="1">
      <alignment horizontal="center" vertical="center"/>
    </xf>
    <xf numFmtId="40" fontId="15" fillId="4" borderId="6" xfId="0" applyNumberFormat="1" applyFont="1" applyFill="1" applyBorder="1" applyAlignment="1" applyProtection="1">
      <alignment horizontal="center" vertical="center"/>
    </xf>
    <xf numFmtId="40" fontId="15" fillId="4" borderId="0" xfId="0" applyNumberFormat="1" applyFont="1" applyFill="1" applyBorder="1" applyAlignment="1" applyProtection="1">
      <alignment horizontal="center" vertical="center"/>
    </xf>
    <xf numFmtId="40" fontId="15" fillId="4" borderId="11" xfId="0" applyNumberFormat="1" applyFont="1" applyFill="1" applyBorder="1" applyAlignment="1" applyProtection="1">
      <alignment horizontal="center" vertical="center"/>
    </xf>
    <xf numFmtId="38" fontId="17" fillId="5" borderId="15" xfId="0" applyNumberFormat="1" applyFont="1" applyFill="1" applyBorder="1" applyAlignment="1" applyProtection="1">
      <alignment horizontal="center" vertical="center"/>
    </xf>
    <xf numFmtId="38" fontId="17" fillId="5" borderId="7" xfId="0" applyNumberFormat="1" applyFont="1" applyFill="1" applyBorder="1" applyAlignment="1" applyProtection="1">
      <alignment horizontal="center" vertical="center"/>
    </xf>
    <xf numFmtId="38" fontId="17" fillId="5" borderId="16"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5" fillId="4" borderId="0" xfId="0" applyNumberFormat="1" applyFont="1" applyFill="1" applyBorder="1" applyAlignment="1" applyProtection="1">
      <alignment horizontal="center" vertical="center"/>
    </xf>
    <xf numFmtId="1" fontId="15" fillId="3" borderId="18" xfId="0" applyNumberFormat="1" applyFont="1" applyFill="1" applyBorder="1" applyAlignment="1" applyProtection="1">
      <alignment horizontal="center" vertical="center"/>
    </xf>
    <xf numFmtId="1" fontId="15" fillId="3" borderId="19" xfId="0" applyNumberFormat="1" applyFont="1" applyFill="1" applyBorder="1" applyAlignment="1" applyProtection="1">
      <alignment horizontal="center" vertical="center"/>
    </xf>
    <xf numFmtId="9" fontId="2" fillId="2" borderId="2" xfId="1" applyFont="1" applyFill="1" applyBorder="1" applyAlignment="1">
      <alignment horizontal="center" vertical="center" wrapText="1"/>
    </xf>
    <xf numFmtId="1" fontId="15" fillId="4" borderId="0" xfId="0" applyNumberFormat="1" applyFont="1" applyFill="1" applyBorder="1" applyAlignment="1" applyProtection="1">
      <alignment horizontal="center" vertical="center"/>
    </xf>
    <xf numFmtId="9" fontId="2" fillId="2" borderId="5" xfId="1" applyFont="1" applyFill="1" applyBorder="1" applyAlignment="1">
      <alignment horizontal="center" vertical="center" wrapText="1"/>
    </xf>
    <xf numFmtId="1" fontId="15" fillId="4" borderId="6" xfId="0" applyNumberFormat="1" applyFont="1" applyFill="1" applyBorder="1" applyAlignment="1" applyProtection="1">
      <alignment horizontal="center" vertical="center"/>
    </xf>
    <xf numFmtId="2" fontId="15" fillId="4" borderId="6" xfId="0" applyNumberFormat="1" applyFont="1" applyFill="1" applyBorder="1" applyAlignment="1" applyProtection="1">
      <alignment vertical="center"/>
    </xf>
    <xf numFmtId="0" fontId="0" fillId="4" borderId="11" xfId="0" applyFont="1" applyFill="1" applyBorder="1" applyAlignment="1">
      <alignment horizontal="center" vertical="center" wrapText="1"/>
    </xf>
    <xf numFmtId="1" fontId="15" fillId="4" borderId="11" xfId="0" applyNumberFormat="1" applyFont="1" applyFill="1" applyBorder="1" applyAlignment="1" applyProtection="1">
      <alignment horizontal="center" vertical="center"/>
    </xf>
    <xf numFmtId="2" fontId="2" fillId="4" borderId="11" xfId="0" applyNumberFormat="1" applyFont="1" applyFill="1" applyBorder="1" applyAlignment="1">
      <alignment horizontal="center" vertical="center" wrapText="1"/>
    </xf>
    <xf numFmtId="1" fontId="15" fillId="4" borderId="31" xfId="0" applyNumberFormat="1" applyFont="1" applyFill="1" applyBorder="1" applyAlignment="1" applyProtection="1">
      <alignment horizontal="center" vertical="center"/>
    </xf>
    <xf numFmtId="167" fontId="13" fillId="4" borderId="11" xfId="0" applyNumberFormat="1" applyFont="1" applyFill="1" applyBorder="1" applyAlignment="1">
      <alignment horizontal="left" vertical="center" wrapText="1"/>
    </xf>
    <xf numFmtId="0" fontId="0" fillId="4" borderId="7" xfId="0" applyFont="1" applyFill="1" applyBorder="1" applyAlignment="1">
      <alignment horizontal="center" vertical="center" wrapText="1"/>
    </xf>
    <xf numFmtId="0" fontId="2" fillId="4" borderId="7" xfId="0" applyFont="1" applyFill="1" applyBorder="1" applyAlignment="1">
      <alignment vertical="center"/>
    </xf>
    <xf numFmtId="167" fontId="13" fillId="4" borderId="7" xfId="0" applyNumberFormat="1" applyFont="1" applyFill="1" applyBorder="1" applyAlignment="1">
      <alignment horizontal="left" vertical="center" wrapText="1"/>
    </xf>
    <xf numFmtId="167" fontId="13" fillId="4" borderId="16" xfId="0" applyNumberFormat="1" applyFont="1" applyFill="1" applyBorder="1" applyAlignment="1">
      <alignment horizontal="left" vertical="center" wrapText="1"/>
    </xf>
    <xf numFmtId="0" fontId="0" fillId="4" borderId="24" xfId="0" applyFont="1" applyFill="1" applyBorder="1" applyAlignment="1">
      <alignment vertical="center"/>
    </xf>
    <xf numFmtId="0" fontId="2" fillId="4" borderId="2" xfId="0" applyFont="1" applyFill="1" applyBorder="1" applyAlignment="1">
      <alignment horizontal="center" vertical="center" wrapText="1"/>
    </xf>
    <xf numFmtId="0" fontId="8" fillId="4" borderId="0" xfId="0" applyFont="1" applyFill="1" applyBorder="1" applyAlignment="1">
      <alignment vertical="center"/>
    </xf>
    <xf numFmtId="165" fontId="0" fillId="4" borderId="23" xfId="0" applyNumberFormat="1" applyFont="1" applyFill="1" applyBorder="1" applyAlignment="1">
      <alignment horizontal="center" vertical="center" wrapText="1"/>
    </xf>
    <xf numFmtId="165"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5" xfId="1" applyFont="1" applyFill="1" applyBorder="1" applyAlignment="1">
      <alignment horizontal="center" vertical="center"/>
    </xf>
    <xf numFmtId="2" fontId="2" fillId="4" borderId="0" xfId="0" applyNumberFormat="1" applyFont="1" applyFill="1" applyBorder="1" applyAlignment="1">
      <alignment horizontal="center" vertical="center" wrapText="1"/>
    </xf>
    <xf numFmtId="164" fontId="17" fillId="4" borderId="0" xfId="0" applyNumberFormat="1" applyFont="1" applyFill="1" applyBorder="1" applyAlignment="1" applyProtection="1">
      <alignment horizontal="center" vertical="center"/>
    </xf>
    <xf numFmtId="164" fontId="17" fillId="4" borderId="11" xfId="0" applyNumberFormat="1" applyFont="1" applyFill="1" applyBorder="1" applyAlignment="1" applyProtection="1">
      <alignment horizontal="center" vertical="center"/>
    </xf>
    <xf numFmtId="165" fontId="8" fillId="4" borderId="0" xfId="0" applyNumberFormat="1" applyFont="1" applyFill="1" applyBorder="1" applyAlignment="1">
      <alignment horizontal="center" vertical="center" wrapText="1"/>
    </xf>
    <xf numFmtId="165" fontId="8" fillId="4" borderId="11" xfId="0" applyNumberFormat="1" applyFont="1" applyFill="1" applyBorder="1" applyAlignment="1">
      <alignment horizontal="center" vertical="center" wrapText="1"/>
    </xf>
    <xf numFmtId="165" fontId="0" fillId="4" borderId="30" xfId="0" applyNumberFormat="1" applyFill="1" applyBorder="1" applyAlignment="1">
      <alignment horizontal="center" vertical="center" wrapText="1"/>
    </xf>
    <xf numFmtId="165" fontId="0" fillId="4" borderId="31" xfId="0" applyNumberFormat="1" applyFill="1" applyBorder="1" applyAlignment="1">
      <alignment horizontal="center" vertical="center" wrapText="1"/>
    </xf>
    <xf numFmtId="165" fontId="0" fillId="4" borderId="0" xfId="0" applyNumberFormat="1" applyFill="1" applyBorder="1" applyAlignment="1">
      <alignment horizontal="center" vertical="center" wrapText="1"/>
    </xf>
    <xf numFmtId="165" fontId="0" fillId="4" borderId="11" xfId="0" applyNumberFormat="1" applyFill="1" applyBorder="1" applyAlignment="1">
      <alignment horizontal="center" vertical="center" wrapText="1"/>
    </xf>
    <xf numFmtId="165" fontId="8" fillId="4" borderId="30" xfId="0" applyNumberFormat="1" applyFont="1" applyFill="1" applyBorder="1" applyAlignment="1">
      <alignment horizontal="center" vertical="center" wrapText="1"/>
    </xf>
    <xf numFmtId="167" fontId="13" fillId="4" borderId="0" xfId="0" applyNumberFormat="1" applyFont="1" applyFill="1" applyBorder="1" applyAlignment="1">
      <alignment horizontal="center" vertical="center" wrapText="1"/>
    </xf>
    <xf numFmtId="0" fontId="24" fillId="5" borderId="28" xfId="0" applyFont="1" applyFill="1" applyBorder="1" applyAlignment="1">
      <alignment horizontal="center" vertical="center" wrapText="1"/>
    </xf>
    <xf numFmtId="0" fontId="24" fillId="5" borderId="2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5" borderId="8"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165" fontId="0" fillId="5" borderId="30"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40" fontId="17" fillId="5" borderId="6" xfId="0" applyNumberFormat="1" applyFont="1" applyFill="1" applyBorder="1" applyAlignment="1" applyProtection="1">
      <alignment horizontal="center" vertical="center"/>
    </xf>
    <xf numFmtId="40" fontId="17" fillId="5" borderId="0" xfId="0" applyNumberFormat="1" applyFont="1" applyFill="1" applyBorder="1" applyAlignment="1" applyProtection="1">
      <alignment horizontal="center" vertical="center"/>
    </xf>
    <xf numFmtId="0" fontId="9"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3" xfId="0" applyBorder="1" applyAlignment="1">
      <alignment horizontal="left" vertical="center" wrapText="1"/>
    </xf>
    <xf numFmtId="0" fontId="0" fillId="0" borderId="34" xfId="0" applyBorder="1" applyAlignment="1">
      <alignment horizontal="left" vertical="center" wrapText="1"/>
    </xf>
    <xf numFmtId="0" fontId="0" fillId="0" borderId="25" xfId="0" applyBorder="1" applyAlignment="1">
      <alignment horizontal="left" vertical="center" wrapText="1"/>
    </xf>
    <xf numFmtId="0" fontId="27"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9" fillId="0" borderId="0" xfId="0" applyFont="1" applyAlignment="1">
      <alignment vertical="center"/>
    </xf>
    <xf numFmtId="0" fontId="0" fillId="0" borderId="0" xfId="0" applyFill="1"/>
    <xf numFmtId="0" fontId="0" fillId="5" borderId="0" xfId="0" applyFill="1" applyAlignment="1">
      <alignment vertical="center" wrapText="1"/>
    </xf>
    <xf numFmtId="0" fontId="28" fillId="0" borderId="0" xfId="0" applyFont="1" applyAlignment="1">
      <alignment horizontal="center" vertical="top"/>
    </xf>
    <xf numFmtId="0" fontId="14" fillId="0" borderId="25" xfId="0" applyFont="1" applyBorder="1" applyAlignment="1">
      <alignment horizontal="left" vertical="center" wrapText="1"/>
    </xf>
    <xf numFmtId="0" fontId="27" fillId="0" borderId="0" xfId="0" applyFont="1" applyFill="1" applyBorder="1" applyAlignment="1">
      <alignment horizontal="left" vertical="center"/>
    </xf>
    <xf numFmtId="0" fontId="27" fillId="5" borderId="2" xfId="0" applyFont="1" applyFill="1" applyBorder="1" applyAlignment="1">
      <alignment horizontal="center" vertical="center"/>
    </xf>
    <xf numFmtId="0" fontId="27" fillId="5" borderId="2" xfId="0" applyFont="1" applyFill="1" applyBorder="1" applyAlignment="1">
      <alignment horizontal="center" vertical="center" wrapText="1"/>
    </xf>
    <xf numFmtId="1" fontId="15" fillId="2" borderId="19" xfId="0" applyNumberFormat="1" applyFont="1" applyFill="1" applyBorder="1" applyAlignment="1" applyProtection="1">
      <alignment horizontal="center" vertical="center"/>
    </xf>
    <xf numFmtId="2" fontId="19" fillId="4" borderId="24" xfId="0" applyNumberFormat="1" applyFont="1" applyFill="1" applyBorder="1" applyAlignment="1" applyProtection="1">
      <alignment horizontal="left" vertical="center"/>
    </xf>
    <xf numFmtId="1" fontId="15" fillId="4" borderId="17" xfId="0" applyNumberFormat="1" applyFont="1" applyFill="1" applyBorder="1" applyAlignment="1" applyProtection="1">
      <alignment horizontal="center" vertical="center"/>
    </xf>
    <xf numFmtId="1" fontId="15" fillId="4" borderId="18" xfId="0" applyNumberFormat="1" applyFont="1" applyFill="1" applyBorder="1" applyAlignment="1" applyProtection="1">
      <alignment horizontal="center" vertical="center"/>
    </xf>
    <xf numFmtId="0" fontId="24" fillId="5" borderId="35" xfId="0" applyFont="1" applyFill="1" applyBorder="1" applyAlignment="1">
      <alignment horizontal="center" vertical="center" wrapText="1"/>
    </xf>
    <xf numFmtId="2" fontId="17" fillId="4" borderId="15" xfId="0" applyNumberFormat="1" applyFont="1" applyFill="1" applyBorder="1" applyAlignment="1" applyProtection="1">
      <alignment horizontal="center" vertical="center"/>
    </xf>
    <xf numFmtId="2" fontId="17" fillId="4" borderId="7" xfId="0" applyNumberFormat="1" applyFont="1" applyFill="1" applyBorder="1" applyAlignment="1" applyProtection="1">
      <alignment horizontal="center" vertical="center"/>
    </xf>
    <xf numFmtId="38" fontId="15" fillId="4" borderId="12" xfId="0" applyNumberFormat="1" applyFont="1" applyFill="1" applyBorder="1" applyAlignment="1" applyProtection="1">
      <alignment horizontal="center" vertical="center"/>
    </xf>
    <xf numFmtId="38" fontId="15" fillId="4" borderId="13" xfId="0" applyNumberFormat="1" applyFont="1" applyFill="1" applyBorder="1" applyAlignment="1" applyProtection="1">
      <alignment horizontal="center" vertical="center"/>
    </xf>
    <xf numFmtId="38" fontId="17" fillId="4" borderId="15" xfId="0" applyNumberFormat="1" applyFont="1" applyFill="1" applyBorder="1" applyAlignment="1" applyProtection="1">
      <alignment horizontal="center" vertical="center"/>
    </xf>
    <xf numFmtId="38" fontId="17" fillId="4" borderId="7" xfId="0" applyNumberFormat="1" applyFont="1" applyFill="1" applyBorder="1" applyAlignment="1" applyProtection="1">
      <alignment horizontal="center" vertical="center"/>
    </xf>
    <xf numFmtId="9" fontId="23" fillId="4" borderId="17" xfId="1" applyFont="1" applyFill="1" applyBorder="1" applyAlignment="1" applyProtection="1">
      <alignment horizontal="center" vertical="center"/>
    </xf>
    <xf numFmtId="9" fontId="23" fillId="4" borderId="18" xfId="1" applyFont="1" applyFill="1" applyBorder="1" applyAlignment="1" applyProtection="1">
      <alignment horizontal="center" vertical="center"/>
    </xf>
    <xf numFmtId="9" fontId="23" fillId="4" borderId="23" xfId="1" applyFont="1" applyFill="1" applyBorder="1" applyAlignment="1" applyProtection="1">
      <alignment horizontal="center" vertical="center"/>
    </xf>
    <xf numFmtId="164" fontId="15" fillId="4" borderId="6"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4" fillId="4" borderId="29" xfId="0" applyFont="1" applyFill="1" applyBorder="1" applyAlignment="1">
      <alignment horizontal="left" vertical="center"/>
    </xf>
    <xf numFmtId="0" fontId="14" fillId="4" borderId="4" xfId="0" applyFont="1" applyFill="1" applyBorder="1" applyAlignment="1">
      <alignment horizontal="left" vertical="center"/>
    </xf>
    <xf numFmtId="0" fontId="14" fillId="4" borderId="25" xfId="0" applyFont="1" applyFill="1" applyBorder="1" applyAlignment="1">
      <alignment horizontal="left" vertical="center"/>
    </xf>
    <xf numFmtId="165" fontId="0" fillId="4" borderId="30"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1" xfId="0" applyNumberFormat="1" applyFont="1" applyFill="1" applyBorder="1" applyAlignment="1">
      <alignment horizontal="center" vertical="center" wrapText="1"/>
    </xf>
    <xf numFmtId="40" fontId="17" fillId="4" borderId="11" xfId="0" applyNumberFormat="1" applyFont="1" applyFill="1" applyBorder="1" applyAlignment="1" applyProtection="1">
      <alignment horizontal="center" vertical="center"/>
    </xf>
    <xf numFmtId="2" fontId="20" fillId="4" borderId="6" xfId="0" applyNumberFormat="1" applyFont="1" applyFill="1" applyBorder="1" applyAlignment="1" applyProtection="1">
      <alignment vertical="center" wrapText="1"/>
    </xf>
    <xf numFmtId="2" fontId="20" fillId="4" borderId="23" xfId="0" applyNumberFormat="1" applyFont="1" applyFill="1" applyBorder="1" applyAlignment="1" applyProtection="1">
      <alignment vertical="center" wrapText="1"/>
    </xf>
    <xf numFmtId="2" fontId="19" fillId="4" borderId="24" xfId="0" applyNumberFormat="1" applyFont="1" applyFill="1" applyBorder="1" applyAlignment="1" applyProtection="1">
      <alignment vertical="center"/>
    </xf>
    <xf numFmtId="0" fontId="14" fillId="0" borderId="6" xfId="0" applyFont="1" applyBorder="1"/>
    <xf numFmtId="2" fontId="19" fillId="4" borderId="23" xfId="0" applyNumberFormat="1" applyFont="1" applyFill="1" applyBorder="1" applyAlignment="1" applyProtection="1">
      <alignment horizontal="left" vertical="center"/>
    </xf>
    <xf numFmtId="2" fontId="2" fillId="4" borderId="6" xfId="0" applyNumberFormat="1" applyFont="1" applyFill="1" applyBorder="1" applyAlignment="1">
      <alignment horizontal="center" vertical="center" wrapText="1"/>
    </xf>
    <xf numFmtId="1" fontId="15" fillId="3" borderId="17" xfId="0" applyNumberFormat="1" applyFont="1" applyFill="1" applyBorder="1" applyAlignment="1" applyProtection="1">
      <alignment horizontal="center" vertical="center"/>
    </xf>
    <xf numFmtId="0" fontId="9" fillId="4" borderId="6" xfId="0" applyFont="1" applyFill="1" applyBorder="1" applyAlignment="1">
      <alignment vertical="center"/>
    </xf>
    <xf numFmtId="0" fontId="9" fillId="4" borderId="15" xfId="0" applyFont="1" applyFill="1" applyBorder="1" applyAlignment="1">
      <alignment vertical="center"/>
    </xf>
    <xf numFmtId="0" fontId="0" fillId="4" borderId="13" xfId="0" applyFont="1" applyFill="1" applyBorder="1" applyAlignment="1">
      <alignment horizontal="center" vertical="center" wrapText="1"/>
    </xf>
    <xf numFmtId="0" fontId="0" fillId="4" borderId="37" xfId="0" applyFont="1" applyFill="1" applyBorder="1" applyAlignment="1">
      <alignment horizontal="center" vertical="center" wrapText="1"/>
    </xf>
    <xf numFmtId="0" fontId="0" fillId="4" borderId="14" xfId="0" applyFont="1" applyFill="1" applyBorder="1" applyAlignment="1">
      <alignment horizontal="center" vertical="center" wrapText="1"/>
    </xf>
    <xf numFmtId="167" fontId="13" fillId="4" borderId="11" xfId="0" applyNumberFormat="1" applyFont="1" applyFill="1" applyBorder="1" applyAlignment="1">
      <alignment horizontal="center" vertical="center" wrapText="1"/>
    </xf>
    <xf numFmtId="9" fontId="2" fillId="4" borderId="6" xfId="1" applyFont="1" applyFill="1" applyBorder="1" applyAlignment="1">
      <alignment horizontal="center" vertical="center" wrapText="1"/>
    </xf>
    <xf numFmtId="9" fontId="2" fillId="4" borderId="15" xfId="1" applyFont="1" applyFill="1" applyBorder="1" applyAlignment="1">
      <alignment horizontal="center" vertical="center" wrapText="1"/>
    </xf>
    <xf numFmtId="1" fontId="15" fillId="4" borderId="26" xfId="0" applyNumberFormat="1" applyFont="1" applyFill="1" applyBorder="1" applyAlignment="1" applyProtection="1">
      <alignment horizontal="center" vertical="center"/>
    </xf>
    <xf numFmtId="38" fontId="17" fillId="4" borderId="26" xfId="0" applyNumberFormat="1" applyFont="1" applyFill="1" applyBorder="1" applyAlignment="1" applyProtection="1">
      <alignment horizontal="center" vertical="center"/>
    </xf>
    <xf numFmtId="38" fontId="15" fillId="4" borderId="26" xfId="0" applyNumberFormat="1" applyFont="1" applyFill="1" applyBorder="1" applyAlignment="1" applyProtection="1">
      <alignment horizontal="center" vertical="center"/>
    </xf>
    <xf numFmtId="0" fontId="2" fillId="4" borderId="0" xfId="0" applyFont="1" applyFill="1" applyAlignment="1">
      <alignment horizontal="left" vertical="center"/>
    </xf>
    <xf numFmtId="2" fontId="17" fillId="0" borderId="0" xfId="0" applyNumberFormat="1" applyFont="1" applyFill="1" applyBorder="1" applyAlignment="1" applyProtection="1">
      <alignment horizontal="center" vertical="center"/>
    </xf>
    <xf numFmtId="2" fontId="17" fillId="0" borderId="11" xfId="0" applyNumberFormat="1" applyFont="1" applyFill="1" applyBorder="1" applyAlignment="1" applyProtection="1">
      <alignment horizontal="center" vertical="center"/>
    </xf>
    <xf numFmtId="2" fontId="19" fillId="4" borderId="6" xfId="0" applyNumberFormat="1" applyFont="1" applyFill="1" applyBorder="1" applyAlignment="1">
      <alignment horizontal="left" vertical="center"/>
    </xf>
    <xf numFmtId="2" fontId="15" fillId="4" borderId="15" xfId="0" applyNumberFormat="1" applyFont="1" applyFill="1" applyBorder="1" applyAlignment="1">
      <alignment horizontal="center" vertical="center"/>
    </xf>
    <xf numFmtId="2" fontId="15" fillId="4" borderId="16" xfId="0" applyNumberFormat="1" applyFont="1" applyFill="1" applyBorder="1" applyAlignment="1">
      <alignment horizontal="center" vertical="center"/>
    </xf>
    <xf numFmtId="2" fontId="15" fillId="4" borderId="7" xfId="0" applyNumberFormat="1" applyFont="1" applyFill="1" applyBorder="1" applyAlignment="1">
      <alignment horizontal="center" vertical="center"/>
    </xf>
    <xf numFmtId="0" fontId="0" fillId="0" borderId="0" xfId="0" applyBorder="1"/>
    <xf numFmtId="165" fontId="8" fillId="4" borderId="31" xfId="0" applyNumberFormat="1" applyFont="1" applyFill="1" applyBorder="1" applyAlignment="1">
      <alignment horizontal="center" vertical="center" wrapText="1"/>
    </xf>
    <xf numFmtId="164" fontId="15" fillId="4" borderId="30" xfId="0" applyNumberFormat="1" applyFont="1" applyFill="1" applyBorder="1" applyAlignment="1" applyProtection="1">
      <alignment horizontal="center" vertical="center"/>
    </xf>
    <xf numFmtId="38" fontId="17" fillId="5" borderId="38" xfId="0" applyNumberFormat="1" applyFont="1" applyFill="1" applyBorder="1" applyAlignment="1" applyProtection="1">
      <alignment horizontal="center" vertical="center"/>
    </xf>
    <xf numFmtId="164" fontId="17" fillId="5" borderId="30" xfId="0" applyNumberFormat="1" applyFont="1" applyFill="1" applyBorder="1" applyAlignment="1" applyProtection="1">
      <alignment horizontal="center" vertical="center"/>
    </xf>
    <xf numFmtId="164" fontId="17" fillId="5" borderId="18" xfId="0" applyNumberFormat="1" applyFont="1" applyFill="1" applyBorder="1" applyAlignment="1" applyProtection="1">
      <alignment horizontal="center" vertical="center"/>
    </xf>
    <xf numFmtId="38" fontId="17" fillId="4" borderId="18" xfId="0" applyNumberFormat="1" applyFont="1" applyFill="1" applyBorder="1" applyAlignment="1" applyProtection="1">
      <alignment horizontal="center" vertical="center"/>
    </xf>
    <xf numFmtId="40" fontId="17" fillId="5" borderId="18" xfId="0" applyNumberFormat="1" applyFont="1" applyFill="1" applyBorder="1" applyAlignment="1" applyProtection="1">
      <alignment horizontal="center" vertical="center"/>
    </xf>
    <xf numFmtId="2" fontId="17" fillId="0" borderId="39" xfId="0" applyNumberFormat="1" applyFont="1" applyFill="1" applyBorder="1" applyAlignment="1" applyProtection="1">
      <alignment horizontal="center" vertical="center"/>
    </xf>
    <xf numFmtId="38" fontId="17" fillId="5" borderId="11" xfId="0" applyNumberFormat="1" applyFont="1" applyFill="1" applyBorder="1" applyAlignment="1">
      <alignment horizontal="center" vertical="center"/>
    </xf>
    <xf numFmtId="164" fontId="15" fillId="4" borderId="30" xfId="0" applyNumberFormat="1" applyFont="1" applyFill="1" applyBorder="1" applyAlignment="1">
      <alignment horizontal="center" vertical="center"/>
    </xf>
    <xf numFmtId="9" fontId="23" fillId="4" borderId="21" xfId="1" applyFont="1" applyFill="1" applyBorder="1" applyAlignment="1">
      <alignment horizontal="center" vertical="center"/>
    </xf>
    <xf numFmtId="38" fontId="17" fillId="5" borderId="36" xfId="0" applyNumberFormat="1" applyFont="1" applyFill="1" applyBorder="1" applyAlignment="1">
      <alignment horizontal="center" vertical="center"/>
    </xf>
    <xf numFmtId="166" fontId="23" fillId="4" borderId="21" xfId="1" applyNumberFormat="1" applyFont="1" applyFill="1" applyBorder="1" applyAlignment="1">
      <alignment horizontal="center" vertical="center"/>
    </xf>
    <xf numFmtId="164" fontId="17" fillId="5" borderId="31" xfId="0" applyNumberFormat="1" applyFont="1" applyFill="1" applyBorder="1" applyAlignment="1">
      <alignment horizontal="center" vertical="center"/>
    </xf>
    <xf numFmtId="40" fontId="17" fillId="4" borderId="16" xfId="0" applyNumberFormat="1" applyFont="1" applyFill="1" applyBorder="1" applyAlignment="1">
      <alignment horizontal="center" vertical="center"/>
    </xf>
    <xf numFmtId="1" fontId="15" fillId="4" borderId="19" xfId="0" applyNumberFormat="1" applyFont="1" applyFill="1" applyBorder="1" applyAlignment="1">
      <alignment horizontal="center" vertical="center"/>
    </xf>
    <xf numFmtId="164" fontId="17" fillId="5" borderId="19" xfId="0" applyNumberFormat="1" applyFont="1" applyFill="1" applyBorder="1" applyAlignment="1">
      <alignment horizontal="center" vertical="center"/>
    </xf>
    <xf numFmtId="9" fontId="23" fillId="4" borderId="19" xfId="1" applyFont="1" applyFill="1" applyBorder="1" applyAlignment="1">
      <alignment horizontal="center" vertical="center"/>
    </xf>
    <xf numFmtId="38" fontId="17" fillId="4" borderId="19" xfId="0" applyNumberFormat="1" applyFont="1" applyFill="1" applyBorder="1" applyAlignment="1">
      <alignment horizontal="center" vertical="center"/>
    </xf>
    <xf numFmtId="40" fontId="17" fillId="5" borderId="0" xfId="0" applyNumberFormat="1" applyFont="1" applyFill="1" applyAlignment="1">
      <alignment horizontal="center" vertical="center"/>
    </xf>
    <xf numFmtId="38" fontId="15" fillId="4" borderId="14" xfId="0" applyNumberFormat="1" applyFont="1" applyFill="1" applyBorder="1" applyAlignment="1">
      <alignment horizontal="center" vertical="center"/>
    </xf>
    <xf numFmtId="9" fontId="23" fillId="4" borderId="11" xfId="1" applyFont="1" applyFill="1" applyBorder="1" applyAlignment="1">
      <alignment horizontal="center" vertical="center"/>
    </xf>
    <xf numFmtId="40" fontId="15" fillId="4" borderId="11" xfId="0" applyNumberFormat="1" applyFont="1" applyFill="1" applyBorder="1" applyAlignment="1">
      <alignment horizontal="center" vertical="center"/>
    </xf>
    <xf numFmtId="38" fontId="17" fillId="5" borderId="16" xfId="0" applyNumberFormat="1" applyFont="1" applyFill="1" applyBorder="1" applyAlignment="1">
      <alignment horizontal="center" vertical="center"/>
    </xf>
    <xf numFmtId="40" fontId="17" fillId="4" borderId="39" xfId="0" applyNumberFormat="1" applyFont="1" applyFill="1" applyBorder="1" applyAlignment="1" applyProtection="1">
      <alignment horizontal="center" vertical="center"/>
    </xf>
    <xf numFmtId="0" fontId="0" fillId="5" borderId="30" xfId="0" applyFont="1" applyFill="1" applyBorder="1" applyAlignment="1">
      <alignment horizontal="center" vertical="center" wrapText="1"/>
    </xf>
    <xf numFmtId="0" fontId="0" fillId="4" borderId="30" xfId="0" applyFont="1" applyFill="1" applyBorder="1" applyAlignment="1">
      <alignment horizontal="center" vertical="center" wrapText="1"/>
    </xf>
    <xf numFmtId="167" fontId="13" fillId="4" borderId="7" xfId="0" applyNumberFormat="1" applyFont="1" applyFill="1" applyBorder="1" applyAlignment="1">
      <alignment horizontal="center" vertical="center" wrapText="1"/>
    </xf>
    <xf numFmtId="1" fontId="15" fillId="4" borderId="30" xfId="0" applyNumberFormat="1" applyFont="1" applyFill="1" applyBorder="1" applyAlignment="1" applyProtection="1">
      <alignment horizontal="center" vertical="center"/>
    </xf>
    <xf numFmtId="1" fontId="15" fillId="2" borderId="41" xfId="0" applyNumberFormat="1" applyFont="1" applyFill="1" applyBorder="1" applyAlignment="1" applyProtection="1">
      <alignment horizontal="center" vertical="center"/>
    </xf>
    <xf numFmtId="2" fontId="15" fillId="4" borderId="9" xfId="0" applyNumberFormat="1" applyFont="1" applyFill="1" applyBorder="1" applyAlignment="1" applyProtection="1">
      <alignment vertical="center"/>
    </xf>
    <xf numFmtId="1" fontId="15" fillId="4" borderId="9" xfId="0" applyNumberFormat="1" applyFont="1" applyFill="1" applyBorder="1" applyAlignment="1" applyProtection="1">
      <alignment horizontal="center" vertical="center"/>
    </xf>
    <xf numFmtId="2" fontId="15" fillId="4" borderId="22" xfId="0" applyNumberFormat="1" applyFont="1" applyFill="1" applyBorder="1" applyAlignment="1">
      <alignment horizontal="center" vertical="center"/>
    </xf>
    <xf numFmtId="167" fontId="13" fillId="4" borderId="32" xfId="0" applyNumberFormat="1" applyFont="1" applyFill="1" applyBorder="1" applyAlignment="1">
      <alignment horizontal="left" vertical="center" wrapText="1"/>
    </xf>
    <xf numFmtId="2" fontId="4" fillId="4" borderId="14" xfId="0" applyNumberFormat="1" applyFont="1" applyFill="1" applyBorder="1" applyAlignment="1" applyProtection="1">
      <alignment vertical="center"/>
    </xf>
    <xf numFmtId="165" fontId="0" fillId="5" borderId="31" xfId="0" applyNumberFormat="1" applyFill="1" applyBorder="1" applyAlignment="1">
      <alignment horizontal="center" vertical="center" wrapText="1"/>
    </xf>
    <xf numFmtId="40" fontId="0" fillId="5" borderId="21" xfId="0" applyNumberFormat="1" applyFont="1" applyFill="1" applyBorder="1" applyAlignment="1">
      <alignment horizontal="center" vertical="center" wrapText="1"/>
    </xf>
    <xf numFmtId="165" fontId="8" fillId="4" borderId="23" xfId="0" applyNumberFormat="1" applyFont="1" applyFill="1" applyBorder="1" applyAlignment="1">
      <alignment horizontal="center" vertical="center" wrapText="1"/>
    </xf>
    <xf numFmtId="1" fontId="15" fillId="4" borderId="40" xfId="0" applyNumberFormat="1" applyFont="1" applyFill="1" applyBorder="1" applyAlignment="1" applyProtection="1">
      <alignment horizontal="center" vertical="center"/>
    </xf>
    <xf numFmtId="0" fontId="0" fillId="5" borderId="31"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21" xfId="0" applyFill="1" applyBorder="1" applyAlignment="1">
      <alignment horizontal="center" vertical="center" wrapText="1"/>
    </xf>
    <xf numFmtId="2" fontId="11" fillId="4" borderId="3" xfId="0" applyNumberFormat="1" applyFont="1" applyFill="1" applyBorder="1" applyAlignment="1" applyProtection="1"/>
    <xf numFmtId="2" fontId="10" fillId="4" borderId="25" xfId="0" applyNumberFormat="1" applyFont="1" applyFill="1" applyBorder="1" applyAlignment="1" applyProtection="1">
      <alignment horizontal="left"/>
    </xf>
    <xf numFmtId="2" fontId="25"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2" fillId="4" borderId="25" xfId="0" applyFont="1" applyFill="1" applyBorder="1" applyAlignment="1">
      <alignment horizontal="left"/>
    </xf>
    <xf numFmtId="0" fontId="0" fillId="4" borderId="4" xfId="0" applyFont="1" applyFill="1" applyBorder="1"/>
    <xf numFmtId="0" fontId="2" fillId="4" borderId="4" xfId="0" applyFont="1" applyFill="1" applyBorder="1"/>
    <xf numFmtId="0" fontId="2" fillId="4" borderId="29" xfId="0" applyFont="1" applyFill="1" applyBorder="1"/>
    <xf numFmtId="0" fontId="2" fillId="4" borderId="25" xfId="0" applyFont="1" applyFill="1" applyBorder="1"/>
    <xf numFmtId="0" fontId="0" fillId="4" borderId="5" xfId="0" applyFont="1" applyFill="1" applyBorder="1"/>
    <xf numFmtId="1" fontId="15" fillId="5" borderId="0" xfId="0" applyNumberFormat="1" applyFont="1" applyFill="1" applyAlignment="1">
      <alignment horizontal="center" vertical="center"/>
    </xf>
    <xf numFmtId="1" fontId="15" fillId="5" borderId="11" xfId="0" applyNumberFormat="1" applyFont="1" applyFill="1" applyBorder="1" applyAlignment="1">
      <alignment horizontal="center" vertical="center"/>
    </xf>
    <xf numFmtId="2" fontId="16" fillId="4" borderId="0" xfId="0" applyNumberFormat="1" applyFont="1" applyFill="1" applyBorder="1" applyAlignment="1" applyProtection="1">
      <alignment horizontal="left" vertical="center"/>
    </xf>
    <xf numFmtId="2" fontId="26" fillId="4" borderId="0" xfId="0" applyNumberFormat="1" applyFont="1" applyFill="1" applyBorder="1" applyAlignment="1" applyProtection="1">
      <alignment horizontal="left" vertical="center"/>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3" xfId="0" applyNumberFormat="1" applyFont="1" applyFill="1" applyBorder="1" applyAlignment="1" applyProtection="1">
      <alignment horizontal="center" vertical="center"/>
    </xf>
    <xf numFmtId="2" fontId="22" fillId="0" borderId="14" xfId="0" applyNumberFormat="1" applyFont="1" applyFill="1" applyBorder="1" applyAlignment="1" applyProtection="1">
      <alignment horizontal="center" vertical="center"/>
    </xf>
    <xf numFmtId="2" fontId="22" fillId="0" borderId="0" xfId="0" applyNumberFormat="1" applyFont="1" applyFill="1" applyBorder="1" applyAlignment="1" applyProtection="1">
      <alignment horizontal="center" vertical="center"/>
    </xf>
    <xf numFmtId="2" fontId="22" fillId="0" borderId="11" xfId="0" applyNumberFormat="1" applyFont="1" applyFill="1" applyBorder="1" applyAlignment="1" applyProtection="1">
      <alignment horizontal="center" vertical="center"/>
    </xf>
    <xf numFmtId="2" fontId="22" fillId="0" borderId="7" xfId="0" applyNumberFormat="1" applyFont="1" applyFill="1" applyBorder="1" applyAlignment="1" applyProtection="1">
      <alignment horizontal="center" vertical="center"/>
    </xf>
    <xf numFmtId="2" fontId="22" fillId="0" borderId="16" xfId="0" applyNumberFormat="1" applyFont="1" applyFill="1" applyBorder="1" applyAlignment="1" applyProtection="1">
      <alignment horizontal="center" vertical="center"/>
    </xf>
    <xf numFmtId="2" fontId="18" fillId="0" borderId="5" xfId="0" applyNumberFormat="1" applyFont="1" applyFill="1" applyBorder="1" applyAlignment="1" applyProtection="1">
      <alignment horizontal="center" vertical="center"/>
    </xf>
    <xf numFmtId="2" fontId="3" fillId="0" borderId="13" xfId="0" applyNumberFormat="1" applyFont="1" applyFill="1" applyBorder="1" applyAlignment="1" applyProtection="1">
      <alignment horizontal="center" vertical="center"/>
    </xf>
    <xf numFmtId="2" fontId="3" fillId="0" borderId="14"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2" fontId="3" fillId="0" borderId="11" xfId="0" applyNumberFormat="1" applyFont="1" applyFill="1" applyBorder="1" applyAlignment="1" applyProtection="1">
      <alignment horizontal="center" vertical="center"/>
    </xf>
    <xf numFmtId="2" fontId="3" fillId="0" borderId="3" xfId="0" applyNumberFormat="1" applyFont="1" applyFill="1" applyBorder="1" applyAlignment="1" applyProtection="1">
      <alignment horizontal="center" vertical="center"/>
    </xf>
    <xf numFmtId="2" fontId="3" fillId="0" borderId="4" xfId="0" applyNumberFormat="1" applyFont="1" applyFill="1" applyBorder="1" applyAlignment="1" applyProtection="1">
      <alignment horizontal="center" vertical="center"/>
    </xf>
    <xf numFmtId="2" fontId="3" fillId="0" borderId="6" xfId="0" applyNumberFormat="1" applyFont="1" applyFill="1" applyBorder="1" applyAlignment="1" applyProtection="1">
      <alignment horizontal="center" vertical="center"/>
    </xf>
    <xf numFmtId="0" fontId="8" fillId="4" borderId="0" xfId="0" applyFont="1" applyFill="1" applyAlignment="1">
      <alignment horizontal="left" vertical="center"/>
    </xf>
    <xf numFmtId="0" fontId="8" fillId="4" borderId="11" xfId="0" applyFont="1" applyFill="1" applyBorder="1" applyAlignment="1">
      <alignment horizontal="left" vertical="center"/>
    </xf>
    <xf numFmtId="0" fontId="0" fillId="4" borderId="0" xfId="0" applyFill="1" applyAlignment="1">
      <alignment horizontal="center" vertical="center"/>
    </xf>
    <xf numFmtId="0" fontId="2" fillId="4" borderId="0" xfId="0" applyFont="1" applyFill="1" applyAlignment="1">
      <alignment horizontal="left" vertical="center"/>
    </xf>
    <xf numFmtId="0" fontId="8" fillId="4" borderId="0" xfId="0" applyFont="1" applyFill="1" applyBorder="1" applyAlignment="1">
      <alignment vertical="center"/>
    </xf>
    <xf numFmtId="2" fontId="5" fillId="0" borderId="13" xfId="0" applyNumberFormat="1" applyFont="1" applyFill="1" applyBorder="1" applyAlignment="1" applyProtection="1">
      <alignment horizontal="center" vertical="center"/>
    </xf>
    <xf numFmtId="2" fontId="5" fillId="0" borderId="14"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2" fontId="5" fillId="0" borderId="11" xfId="0" applyNumberFormat="1"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16" xfId="0" applyNumberFormat="1" applyFont="1" applyFill="1" applyBorder="1" applyAlignment="1" applyProtection="1">
      <alignment horizontal="center" vertical="center"/>
    </xf>
    <xf numFmtId="0" fontId="2" fillId="4" borderId="6" xfId="0" applyFont="1" applyFill="1" applyBorder="1" applyAlignment="1">
      <alignment horizontal="left" vertical="center"/>
    </xf>
    <xf numFmtId="0" fontId="2" fillId="4" borderId="0" xfId="0" applyFont="1" applyFill="1" applyBorder="1" applyAlignment="1">
      <alignment horizontal="left" vertical="center"/>
    </xf>
    <xf numFmtId="0" fontId="0" fillId="0" borderId="0" xfId="0" applyFill="1" applyBorder="1" applyAlignment="1">
      <alignment horizontal="center" vertical="center"/>
    </xf>
    <xf numFmtId="0" fontId="0" fillId="0" borderId="0" xfId="0" applyFont="1" applyAlignment="1">
      <alignment horizontal="left"/>
    </xf>
    <xf numFmtId="0" fontId="0" fillId="0" borderId="33" xfId="0" applyBorder="1" applyAlignment="1">
      <alignment horizontal="left" vertical="center" wrapText="1"/>
    </xf>
    <xf numFmtId="0" fontId="0" fillId="0" borderId="29" xfId="0" applyBorder="1" applyAlignment="1">
      <alignment horizontal="left" vertical="center" wrapText="1"/>
    </xf>
    <xf numFmtId="0" fontId="0" fillId="0" borderId="25" xfId="0" applyBorder="1" applyAlignment="1">
      <alignment horizontal="left" vertical="center" wrapText="1"/>
    </xf>
    <xf numFmtId="0" fontId="0" fillId="0" borderId="0" xfId="0" applyAlignment="1">
      <alignment horizontal="center"/>
    </xf>
  </cellXfs>
  <cellStyles count="2">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587483</xdr:colOff>
      <xdr:row>1</xdr:row>
      <xdr:rowOff>182880</xdr:rowOff>
    </xdr:from>
    <xdr:to>
      <xdr:col>8</xdr:col>
      <xdr:colOff>311829</xdr:colOff>
      <xdr:row>5</xdr:row>
      <xdr:rowOff>114105</xdr:rowOff>
    </xdr:to>
    <xdr:pic>
      <xdr:nvPicPr>
        <xdr:cNvPr id="2" name="Imagen 1">
          <a:extLst>
            <a:ext uri="{FF2B5EF4-FFF2-40B4-BE49-F238E27FC236}">
              <a16:creationId xmlns:a16="http://schemas.microsoft.com/office/drawing/2014/main" id="{A9B08BA2-35CE-45B8-BB8E-183CE8249C60}"/>
            </a:ext>
          </a:extLst>
        </xdr:cNvPr>
        <xdr:cNvPicPr>
          <a:picLocks noChangeAspect="1"/>
        </xdr:cNvPicPr>
      </xdr:nvPicPr>
      <xdr:blipFill>
        <a:blip xmlns:r="http://schemas.openxmlformats.org/officeDocument/2006/relationships" r:embed="rId1"/>
        <a:stretch>
          <a:fillRect/>
        </a:stretch>
      </xdr:blipFill>
      <xdr:spPr>
        <a:xfrm>
          <a:off x="5982443" y="388620"/>
          <a:ext cx="2741866" cy="9065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655320</xdr:colOff>
      <xdr:row>2</xdr:row>
      <xdr:rowOff>61022</xdr:rowOff>
    </xdr:from>
    <xdr:to>
      <xdr:col>8</xdr:col>
      <xdr:colOff>616629</xdr:colOff>
      <xdr:row>6</xdr:row>
      <xdr:rowOff>243645</xdr:rowOff>
    </xdr:to>
    <xdr:pic>
      <xdr:nvPicPr>
        <xdr:cNvPr id="2" name="Imagen 1">
          <a:extLst>
            <a:ext uri="{FF2B5EF4-FFF2-40B4-BE49-F238E27FC236}">
              <a16:creationId xmlns:a16="http://schemas.microsoft.com/office/drawing/2014/main" id="{5838EE35-AFB8-44AE-AB7A-7A751DD9027F}"/>
            </a:ext>
          </a:extLst>
        </xdr:cNvPr>
        <xdr:cNvPicPr>
          <a:picLocks noChangeAspect="1"/>
        </xdr:cNvPicPr>
      </xdr:nvPicPr>
      <xdr:blipFill>
        <a:blip xmlns:r="http://schemas.openxmlformats.org/officeDocument/2006/relationships" r:embed="rId1"/>
        <a:stretch>
          <a:fillRect/>
        </a:stretch>
      </xdr:blipFill>
      <xdr:spPr>
        <a:xfrm>
          <a:off x="6187440" y="457262"/>
          <a:ext cx="2856909" cy="94462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579120</xdr:colOff>
      <xdr:row>2</xdr:row>
      <xdr:rowOff>65938</xdr:rowOff>
    </xdr:from>
    <xdr:to>
      <xdr:col>9</xdr:col>
      <xdr:colOff>250869</xdr:colOff>
      <xdr:row>6</xdr:row>
      <xdr:rowOff>228405</xdr:rowOff>
    </xdr:to>
    <xdr:pic>
      <xdr:nvPicPr>
        <xdr:cNvPr id="2" name="Imagen 1">
          <a:extLst>
            <a:ext uri="{FF2B5EF4-FFF2-40B4-BE49-F238E27FC236}">
              <a16:creationId xmlns:a16="http://schemas.microsoft.com/office/drawing/2014/main" id="{21244E66-AF05-4825-8C61-8E1162A2F3E5}"/>
            </a:ext>
          </a:extLst>
        </xdr:cNvPr>
        <xdr:cNvPicPr>
          <a:picLocks noChangeAspect="1"/>
        </xdr:cNvPicPr>
      </xdr:nvPicPr>
      <xdr:blipFill>
        <a:blip xmlns:r="http://schemas.openxmlformats.org/officeDocument/2006/relationships" r:embed="rId1"/>
        <a:stretch>
          <a:fillRect/>
        </a:stretch>
      </xdr:blipFill>
      <xdr:spPr>
        <a:xfrm>
          <a:off x="5821680" y="446938"/>
          <a:ext cx="2795949" cy="9244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106680</xdr:colOff>
      <xdr:row>2</xdr:row>
      <xdr:rowOff>5469</xdr:rowOff>
    </xdr:from>
    <xdr:to>
      <xdr:col>9</xdr:col>
      <xdr:colOff>235629</xdr:colOff>
      <xdr:row>6</xdr:row>
      <xdr:rowOff>228405</xdr:rowOff>
    </xdr:to>
    <xdr:pic>
      <xdr:nvPicPr>
        <xdr:cNvPr id="2" name="Imagen 1">
          <a:extLst>
            <a:ext uri="{FF2B5EF4-FFF2-40B4-BE49-F238E27FC236}">
              <a16:creationId xmlns:a16="http://schemas.microsoft.com/office/drawing/2014/main" id="{36D3FCE8-3CF5-40FE-A8D8-DE4B3C1B903D}"/>
            </a:ext>
          </a:extLst>
        </xdr:cNvPr>
        <xdr:cNvPicPr>
          <a:picLocks noChangeAspect="1"/>
        </xdr:cNvPicPr>
      </xdr:nvPicPr>
      <xdr:blipFill>
        <a:blip xmlns:r="http://schemas.openxmlformats.org/officeDocument/2006/relationships" r:embed="rId1"/>
        <a:stretch>
          <a:fillRect/>
        </a:stretch>
      </xdr:blipFill>
      <xdr:spPr>
        <a:xfrm>
          <a:off x="5486400" y="386469"/>
          <a:ext cx="2978829" cy="98493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topLeftCell="A2" zoomScale="90" zoomScaleNormal="90" workbookViewId="0">
      <selection activeCell="J27" sqref="J27"/>
    </sheetView>
  </sheetViews>
  <sheetFormatPr baseColWidth="10" defaultColWidth="11.42578125" defaultRowHeight="15.75" outlineLevelRow="1" x14ac:dyDescent="0.25"/>
  <cols>
    <col min="1" max="1" width="3.28515625" style="39" customWidth="1"/>
    <col min="2" max="2" width="42.28515625" style="31" customWidth="1"/>
    <col min="3" max="8" width="11" style="75" customWidth="1"/>
    <col min="9" max="9" width="10.42578125" style="75" customWidth="1"/>
    <col min="10" max="14" width="11" style="75" customWidth="1"/>
    <col min="15" max="15" width="14.5703125" style="39" customWidth="1"/>
    <col min="16" max="16384" width="11.42578125" style="39"/>
  </cols>
  <sheetData>
    <row r="1" spans="2:19" ht="16.5" thickBot="1" x14ac:dyDescent="0.3"/>
    <row r="2" spans="2:19" ht="30" customHeight="1" x14ac:dyDescent="0.25">
      <c r="B2" s="281"/>
      <c r="C2" s="284"/>
      <c r="D2" s="284"/>
      <c r="E2" s="284"/>
      <c r="F2" s="284"/>
      <c r="G2" s="284"/>
      <c r="H2" s="284"/>
      <c r="I2" s="284"/>
      <c r="J2" s="284"/>
      <c r="K2" s="284"/>
      <c r="L2" s="284"/>
      <c r="M2" s="284"/>
      <c r="N2" s="285"/>
      <c r="O2" s="26"/>
      <c r="P2" s="26"/>
      <c r="Q2" s="14"/>
      <c r="R2" s="14"/>
    </row>
    <row r="3" spans="2:19" ht="15.95" customHeight="1" x14ac:dyDescent="0.25">
      <c r="B3" s="282"/>
      <c r="C3" s="286"/>
      <c r="D3" s="286"/>
      <c r="E3" s="286"/>
      <c r="F3" s="286"/>
      <c r="G3" s="286"/>
      <c r="H3" s="286"/>
      <c r="I3" s="286"/>
      <c r="J3" s="286"/>
      <c r="K3" s="286"/>
      <c r="L3" s="286"/>
      <c r="M3" s="286"/>
      <c r="N3" s="287"/>
      <c r="O3" s="26"/>
      <c r="P3" s="26"/>
      <c r="Q3" s="14"/>
      <c r="R3" s="14"/>
    </row>
    <row r="4" spans="2:19" ht="15.95" customHeight="1" x14ac:dyDescent="0.25">
      <c r="B4" s="282"/>
      <c r="C4" s="286"/>
      <c r="D4" s="286"/>
      <c r="E4" s="286"/>
      <c r="F4" s="286"/>
      <c r="G4" s="286"/>
      <c r="H4" s="286"/>
      <c r="I4" s="286"/>
      <c r="J4" s="286"/>
      <c r="K4" s="286"/>
      <c r="L4" s="286"/>
      <c r="M4" s="286"/>
      <c r="N4" s="287"/>
      <c r="O4" s="26"/>
      <c r="P4" s="26"/>
      <c r="Q4" s="14"/>
      <c r="R4" s="14"/>
    </row>
    <row r="5" spans="2:19" ht="15.95" customHeight="1" x14ac:dyDescent="0.25">
      <c r="B5" s="282"/>
      <c r="C5" s="286"/>
      <c r="D5" s="286"/>
      <c r="E5" s="286"/>
      <c r="F5" s="286"/>
      <c r="G5" s="286"/>
      <c r="H5" s="286"/>
      <c r="I5" s="286"/>
      <c r="J5" s="286"/>
      <c r="K5" s="286"/>
      <c r="L5" s="286"/>
      <c r="M5" s="286"/>
      <c r="N5" s="287"/>
      <c r="O5" s="26"/>
      <c r="P5" s="26"/>
      <c r="Q5" s="14"/>
      <c r="R5" s="14"/>
    </row>
    <row r="6" spans="2:19" ht="15.95" customHeight="1" x14ac:dyDescent="0.25">
      <c r="B6" s="282"/>
      <c r="C6" s="286"/>
      <c r="D6" s="286"/>
      <c r="E6" s="286"/>
      <c r="F6" s="286"/>
      <c r="G6" s="286"/>
      <c r="H6" s="286"/>
      <c r="I6" s="286"/>
      <c r="J6" s="286"/>
      <c r="K6" s="286"/>
      <c r="L6" s="286"/>
      <c r="M6" s="286"/>
      <c r="N6" s="287"/>
      <c r="O6" s="26"/>
      <c r="P6" s="26"/>
      <c r="Q6" s="14"/>
    </row>
    <row r="7" spans="2:19" ht="15.95" customHeight="1" thickBot="1" x14ac:dyDescent="0.3">
      <c r="B7" s="282"/>
      <c r="C7" s="288"/>
      <c r="D7" s="288"/>
      <c r="E7" s="288"/>
      <c r="F7" s="288"/>
      <c r="G7" s="288"/>
      <c r="H7" s="288"/>
      <c r="I7" s="288"/>
      <c r="J7" s="288"/>
      <c r="K7" s="288"/>
      <c r="L7" s="288"/>
      <c r="M7" s="288"/>
      <c r="N7" s="289"/>
      <c r="O7" s="26"/>
      <c r="P7" s="26"/>
      <c r="Q7" s="14"/>
    </row>
    <row r="8" spans="2:19" ht="15.95" customHeight="1" thickBot="1" x14ac:dyDescent="0.3">
      <c r="B8" s="283"/>
      <c r="C8" s="32">
        <v>2014</v>
      </c>
      <c r="D8" s="33">
        <v>2015</v>
      </c>
      <c r="E8" s="33">
        <v>2016</v>
      </c>
      <c r="F8" s="33">
        <v>2017</v>
      </c>
      <c r="G8" s="33">
        <v>2018</v>
      </c>
      <c r="H8" s="33">
        <v>2019</v>
      </c>
      <c r="I8" s="33">
        <v>2020</v>
      </c>
      <c r="J8" s="205">
        <v>2021</v>
      </c>
      <c r="K8" s="112">
        <v>2022</v>
      </c>
      <c r="L8" s="112">
        <v>2023</v>
      </c>
      <c r="M8" s="112">
        <v>2024</v>
      </c>
      <c r="N8" s="113">
        <v>2025</v>
      </c>
      <c r="O8" s="14"/>
      <c r="P8" s="14"/>
      <c r="Q8" s="14"/>
    </row>
    <row r="9" spans="2:19" ht="15.95" customHeight="1" x14ac:dyDescent="0.25">
      <c r="B9" s="68" t="s">
        <v>28</v>
      </c>
      <c r="C9" s="76"/>
      <c r="D9" s="77"/>
      <c r="E9" s="77"/>
      <c r="F9" s="77"/>
      <c r="G9" s="77"/>
      <c r="H9" s="77"/>
      <c r="I9" s="77"/>
      <c r="J9" s="76"/>
      <c r="K9" s="77"/>
      <c r="L9" s="77"/>
      <c r="M9" s="78"/>
      <c r="N9" s="79"/>
      <c r="O9" s="14"/>
      <c r="P9" s="14"/>
      <c r="Q9" s="14"/>
    </row>
    <row r="10" spans="2:19" ht="15.95" customHeight="1" thickBot="1" x14ac:dyDescent="0.3">
      <c r="B10" s="66" t="s">
        <v>15</v>
      </c>
      <c r="C10" s="80">
        <v>36</v>
      </c>
      <c r="D10" s="81">
        <v>45</v>
      </c>
      <c r="E10" s="81">
        <v>60</v>
      </c>
      <c r="F10" s="81">
        <v>80</v>
      </c>
      <c r="G10" s="81">
        <v>83</v>
      </c>
      <c r="H10" s="81">
        <v>90</v>
      </c>
      <c r="I10" s="233">
        <v>83</v>
      </c>
      <c r="J10" s="82">
        <f>(I10*$P$11)+I10</f>
        <v>91.3</v>
      </c>
      <c r="K10" s="82">
        <f>(J10*$P$11)+J10</f>
        <v>100.42999999999999</v>
      </c>
      <c r="L10" s="82">
        <f>(K10*$P$11)+K10</f>
        <v>110.47299999999998</v>
      </c>
      <c r="M10" s="82">
        <f>(L10*$P$11)+L10</f>
        <v>121.52029999999999</v>
      </c>
      <c r="N10" s="83">
        <f>(M10*$P$11)+M10</f>
        <v>133.67232999999999</v>
      </c>
      <c r="O10" s="14"/>
      <c r="P10" s="14"/>
      <c r="Q10" s="14"/>
    </row>
    <row r="11" spans="2:19" ht="15.75" customHeight="1" thickBot="1" x14ac:dyDescent="0.3">
      <c r="B11" s="69" t="s">
        <v>27</v>
      </c>
      <c r="C11" s="189" t="e">
        <f t="shared" ref="C11:D11" si="0">(C10-B10)/B10</f>
        <v>#VALUE!</v>
      </c>
      <c r="D11" s="85">
        <f t="shared" si="0"/>
        <v>0.25</v>
      </c>
      <c r="E11" s="85">
        <f t="shared" ref="E11" si="1">(E10-D10)/D10</f>
        <v>0.33333333333333331</v>
      </c>
      <c r="F11" s="85">
        <f t="shared" ref="F11" si="2">(F10-E10)/E10</f>
        <v>0.33333333333333331</v>
      </c>
      <c r="G11" s="85">
        <f t="shared" ref="G11" si="3">(G10-F10)/F10</f>
        <v>3.7499999999999999E-2</v>
      </c>
      <c r="H11" s="85">
        <f>(H10-G10)/G10</f>
        <v>8.4337349397590355E-2</v>
      </c>
      <c r="I11" s="235">
        <f t="shared" ref="I11" si="4">(I10-H10)/H10</f>
        <v>-7.7777777777777779E-2</v>
      </c>
      <c r="J11" s="85">
        <f>$P$11</f>
        <v>0.1</v>
      </c>
      <c r="K11" s="85">
        <f>$P$11</f>
        <v>0.1</v>
      </c>
      <c r="L11" s="85">
        <f>$P$11</f>
        <v>0.1</v>
      </c>
      <c r="M11" s="85">
        <f>$P$11</f>
        <v>0.1</v>
      </c>
      <c r="N11" s="86">
        <f>$P$11</f>
        <v>0.1</v>
      </c>
      <c r="O11" s="40" t="s">
        <v>25</v>
      </c>
      <c r="P11" s="10">
        <v>0.1</v>
      </c>
      <c r="Q11" s="14"/>
      <c r="S11"/>
    </row>
    <row r="12" spans="2:19" ht="15.95" customHeight="1" x14ac:dyDescent="0.25">
      <c r="B12" s="67" t="s">
        <v>6</v>
      </c>
      <c r="C12" s="190">
        <f t="shared" ref="C12:E12" si="5">C15+C14</f>
        <v>16.600000000000001</v>
      </c>
      <c r="D12" s="89">
        <f t="shared" si="5"/>
        <v>21.4</v>
      </c>
      <c r="E12" s="89">
        <f t="shared" si="5"/>
        <v>27</v>
      </c>
      <c r="F12" s="89">
        <f>F15+F14</f>
        <v>33.299999999999997</v>
      </c>
      <c r="G12" s="89">
        <f>G15+G14</f>
        <v>39.5</v>
      </c>
      <c r="H12" s="226">
        <f>H15+H14</f>
        <v>40.450000000000003</v>
      </c>
      <c r="I12" s="234">
        <f t="shared" ref="I12" si="6">I15+I14</f>
        <v>22</v>
      </c>
      <c r="J12" s="190">
        <f t="shared" ref="J12:N12" si="7">J15+J14</f>
        <v>42.910999999999994</v>
      </c>
      <c r="K12" s="89">
        <f t="shared" si="7"/>
        <v>47.202099999999994</v>
      </c>
      <c r="L12" s="89">
        <f t="shared" si="7"/>
        <v>51.922309999999989</v>
      </c>
      <c r="M12" s="89">
        <f t="shared" si="7"/>
        <v>57.114540999999996</v>
      </c>
      <c r="N12" s="90">
        <f t="shared" si="7"/>
        <v>62.825995099999993</v>
      </c>
      <c r="O12" s="14"/>
      <c r="P12" s="20"/>
      <c r="Q12" s="14"/>
    </row>
    <row r="13" spans="2:19" ht="15.95" customHeight="1" x14ac:dyDescent="0.25">
      <c r="B13" s="69" t="s">
        <v>16</v>
      </c>
      <c r="C13" s="189">
        <f t="shared" ref="C13:G13" si="8">(C12/C10)</f>
        <v>0.46111111111111114</v>
      </c>
      <c r="D13" s="85">
        <f t="shared" si="8"/>
        <v>0.47555555555555551</v>
      </c>
      <c r="E13" s="85">
        <f t="shared" si="8"/>
        <v>0.45</v>
      </c>
      <c r="F13" s="85">
        <f t="shared" si="8"/>
        <v>0.41624999999999995</v>
      </c>
      <c r="G13" s="85">
        <f t="shared" si="8"/>
        <v>0.4759036144578313</v>
      </c>
      <c r="H13" s="85">
        <f t="shared" ref="H13:I13" si="9">(H12/H10)</f>
        <v>0.44944444444444448</v>
      </c>
      <c r="I13" s="235">
        <f t="shared" si="9"/>
        <v>0.26506024096385544</v>
      </c>
      <c r="J13" s="91">
        <f>J12/J10</f>
        <v>0.47</v>
      </c>
      <c r="K13" s="84">
        <f>K12/K10</f>
        <v>0.47</v>
      </c>
      <c r="L13" s="84">
        <f>L12/L10</f>
        <v>0.47</v>
      </c>
      <c r="M13" s="84">
        <f>M12/M10</f>
        <v>0.47</v>
      </c>
      <c r="N13" s="92">
        <f>N12/N10</f>
        <v>0.47</v>
      </c>
      <c r="O13" s="14"/>
      <c r="P13" s="14"/>
      <c r="Q13" s="14"/>
    </row>
    <row r="14" spans="2:19" ht="15.95" customHeight="1" thickBot="1" x14ac:dyDescent="0.3">
      <c r="B14" s="70" t="s">
        <v>0</v>
      </c>
      <c r="C14" s="80">
        <v>0.1</v>
      </c>
      <c r="D14" s="81">
        <v>0.2</v>
      </c>
      <c r="E14" s="81">
        <v>0.2</v>
      </c>
      <c r="F14" s="81">
        <v>0.3</v>
      </c>
      <c r="G14" s="81">
        <v>0.4</v>
      </c>
      <c r="H14" s="227">
        <v>0.45</v>
      </c>
      <c r="I14" s="236">
        <v>0</v>
      </c>
      <c r="J14" s="93">
        <f>(I14*$P$11)+I14</f>
        <v>0</v>
      </c>
      <c r="K14" s="93">
        <f>(J14*$P$11)+J14</f>
        <v>0</v>
      </c>
      <c r="L14" s="93">
        <f>(K14*$P$11)+K14</f>
        <v>0</v>
      </c>
      <c r="M14" s="93">
        <f>(L14*$P$11)+L14</f>
        <v>0</v>
      </c>
      <c r="N14" s="94">
        <f>(M14*$P$11)+M14</f>
        <v>0</v>
      </c>
      <c r="O14" s="14"/>
      <c r="P14" s="14"/>
      <c r="Q14" s="14"/>
    </row>
    <row r="15" spans="2:19" ht="15.95" customHeight="1" outlineLevel="1" thickBot="1" x14ac:dyDescent="0.3">
      <c r="B15" s="66" t="s">
        <v>7</v>
      </c>
      <c r="C15" s="147">
        <v>16.5</v>
      </c>
      <c r="D15" s="148">
        <v>21.2</v>
      </c>
      <c r="E15" s="148">
        <v>26.8</v>
      </c>
      <c r="F15" s="148">
        <v>33</v>
      </c>
      <c r="G15" s="148">
        <v>39.1</v>
      </c>
      <c r="H15" s="148">
        <v>40</v>
      </c>
      <c r="I15" s="180">
        <v>22</v>
      </c>
      <c r="J15" s="82">
        <f>J10*$P$16</f>
        <v>42.910999999999994</v>
      </c>
      <c r="K15" s="82">
        <f>K10*$P$16</f>
        <v>47.202099999999994</v>
      </c>
      <c r="L15" s="82">
        <f>L10*$P$16</f>
        <v>51.922309999999989</v>
      </c>
      <c r="M15" s="82">
        <f>M10*$P$16</f>
        <v>57.114540999999996</v>
      </c>
      <c r="N15" s="83">
        <f>N10*$P$16</f>
        <v>62.825995099999993</v>
      </c>
      <c r="O15" s="14"/>
      <c r="P15" s="14"/>
      <c r="Q15" s="14"/>
    </row>
    <row r="16" spans="2:19" ht="15.95" customHeight="1" outlineLevel="1" thickBot="1" x14ac:dyDescent="0.3">
      <c r="B16" s="69" t="s">
        <v>17</v>
      </c>
      <c r="C16" s="189">
        <f t="shared" ref="C16:E16" si="10">(C15/C10)</f>
        <v>0.45833333333333331</v>
      </c>
      <c r="D16" s="85">
        <f t="shared" si="10"/>
        <v>0.47111111111111109</v>
      </c>
      <c r="E16" s="85">
        <f t="shared" si="10"/>
        <v>0.44666666666666666</v>
      </c>
      <c r="F16" s="85">
        <f>(F15/F10)</f>
        <v>0.41249999999999998</v>
      </c>
      <c r="G16" s="85">
        <f>(G15/G10)</f>
        <v>0.47108433734939759</v>
      </c>
      <c r="H16" s="85">
        <f>(H15/H10)</f>
        <v>0.44444444444444442</v>
      </c>
      <c r="I16" s="237">
        <f t="shared" ref="I16" si="11">(I15/I10)</f>
        <v>0.26506024096385544</v>
      </c>
      <c r="J16" s="91">
        <f t="shared" ref="J16:N16" si="12">(J15/J10)</f>
        <v>0.47</v>
      </c>
      <c r="K16" s="84">
        <f t="shared" si="12"/>
        <v>0.47</v>
      </c>
      <c r="L16" s="84">
        <f t="shared" si="12"/>
        <v>0.47</v>
      </c>
      <c r="M16" s="84">
        <f t="shared" si="12"/>
        <v>0.47</v>
      </c>
      <c r="N16" s="92">
        <f t="shared" si="12"/>
        <v>0.47</v>
      </c>
      <c r="O16" s="40" t="s">
        <v>24</v>
      </c>
      <c r="P16" s="17">
        <v>0.47</v>
      </c>
      <c r="Q16" s="14"/>
    </row>
    <row r="17" spans="2:17" ht="15.95" customHeight="1" outlineLevel="1" x14ac:dyDescent="0.25">
      <c r="B17" s="199" t="s">
        <v>46</v>
      </c>
      <c r="C17" s="97">
        <v>1.6</v>
      </c>
      <c r="D17" s="98">
        <v>1.7</v>
      </c>
      <c r="E17" s="98">
        <v>1.6</v>
      </c>
      <c r="F17" s="98">
        <v>2.8</v>
      </c>
      <c r="G17" s="98">
        <v>4.5</v>
      </c>
      <c r="H17" s="228">
        <v>4.8</v>
      </c>
      <c r="I17" s="238">
        <v>3.5</v>
      </c>
      <c r="J17" s="137">
        <f>(I17*$P$11)+I17</f>
        <v>3.85</v>
      </c>
      <c r="K17" s="137">
        <f>(J17*$P$11)+J17</f>
        <v>4.2350000000000003</v>
      </c>
      <c r="L17" s="137">
        <f>(K17*$P$11)+K17</f>
        <v>4.6585000000000001</v>
      </c>
      <c r="M17" s="137">
        <f>(L17*$P$11)+L17</f>
        <v>5.1243499999999997</v>
      </c>
      <c r="N17" s="138">
        <f>(M17*$P$11)+M17</f>
        <v>5.6367849999999997</v>
      </c>
      <c r="O17" s="14"/>
      <c r="P17" s="14"/>
      <c r="Q17" s="14"/>
    </row>
    <row r="18" spans="2:17" ht="15.95" customHeight="1" outlineLevel="1" thickBot="1" x14ac:dyDescent="0.3">
      <c r="B18" s="200" t="s">
        <v>70</v>
      </c>
      <c r="C18" s="181"/>
      <c r="D18" s="182"/>
      <c r="E18" s="182"/>
      <c r="F18" s="182"/>
      <c r="G18" s="182"/>
      <c r="H18" s="182"/>
      <c r="I18" s="239"/>
      <c r="J18" s="232"/>
      <c r="K18" s="137"/>
      <c r="L18" s="218"/>
      <c r="M18" s="137"/>
      <c r="N18" s="219"/>
      <c r="O18" s="14"/>
      <c r="P18" s="14"/>
      <c r="Q18" s="14"/>
    </row>
    <row r="19" spans="2:17" ht="15.95" customHeight="1" thickBot="1" x14ac:dyDescent="0.3">
      <c r="B19" s="177" t="s">
        <v>1</v>
      </c>
      <c r="C19" s="178">
        <f>C15-C17-C18</f>
        <v>14.9</v>
      </c>
      <c r="D19" s="179">
        <f t="shared" ref="D19:H19" si="13">D15-D17-D18</f>
        <v>19.5</v>
      </c>
      <c r="E19" s="179">
        <f t="shared" si="13"/>
        <v>25.2</v>
      </c>
      <c r="F19" s="179">
        <f t="shared" si="13"/>
        <v>30.2</v>
      </c>
      <c r="G19" s="179">
        <f t="shared" si="13"/>
        <v>34.6</v>
      </c>
      <c r="H19" s="179">
        <f t="shared" si="13"/>
        <v>35.200000000000003</v>
      </c>
      <c r="I19" s="240">
        <f t="shared" ref="I19" si="14">I15-I17</f>
        <v>18.5</v>
      </c>
      <c r="J19" s="214">
        <f t="shared" ref="J19:N19" si="15">J15-J17-J18</f>
        <v>39.060999999999993</v>
      </c>
      <c r="K19" s="95">
        <f t="shared" si="15"/>
        <v>42.967099999999995</v>
      </c>
      <c r="L19" s="95">
        <f t="shared" si="15"/>
        <v>47.263809999999992</v>
      </c>
      <c r="M19" s="95">
        <f t="shared" si="15"/>
        <v>51.990190999999996</v>
      </c>
      <c r="N19" s="96">
        <f t="shared" si="15"/>
        <v>57.189210099999997</v>
      </c>
      <c r="O19" s="14"/>
      <c r="P19" s="14"/>
      <c r="Q19" s="14"/>
    </row>
    <row r="20" spans="2:17" ht="15.95" customHeight="1" collapsed="1" thickBot="1" x14ac:dyDescent="0.3">
      <c r="B20" s="70" t="s">
        <v>2</v>
      </c>
      <c r="C20" s="97">
        <v>3</v>
      </c>
      <c r="D20" s="98">
        <v>3.6</v>
      </c>
      <c r="E20" s="98">
        <v>4.8</v>
      </c>
      <c r="F20" s="98">
        <v>5.7</v>
      </c>
      <c r="G20" s="98">
        <v>6.6</v>
      </c>
      <c r="H20" s="229">
        <v>6.2</v>
      </c>
      <c r="I20" s="241">
        <v>3.5</v>
      </c>
      <c r="J20" s="93">
        <f t="shared" ref="J20:N20" si="16">J19*J21</f>
        <v>7.4215899999999984</v>
      </c>
      <c r="K20" s="93">
        <f t="shared" si="16"/>
        <v>8.1637489999999993</v>
      </c>
      <c r="L20" s="93">
        <f t="shared" si="16"/>
        <v>8.9801238999999988</v>
      </c>
      <c r="M20" s="93">
        <f t="shared" si="16"/>
        <v>9.8781362899999987</v>
      </c>
      <c r="N20" s="94">
        <f t="shared" si="16"/>
        <v>10.865949919</v>
      </c>
      <c r="O20" s="14"/>
      <c r="P20" s="14"/>
      <c r="Q20" s="14"/>
    </row>
    <row r="21" spans="2:17" ht="15.95" customHeight="1" thickBot="1" x14ac:dyDescent="0.3">
      <c r="B21" s="69" t="s">
        <v>10</v>
      </c>
      <c r="C21" s="187">
        <f t="shared" ref="C21:G21" si="17">(C20/C19)</f>
        <v>0.20134228187919462</v>
      </c>
      <c r="D21" s="188">
        <f t="shared" si="17"/>
        <v>0.18461538461538463</v>
      </c>
      <c r="E21" s="188">
        <f t="shared" si="17"/>
        <v>0.19047619047619047</v>
      </c>
      <c r="F21" s="188">
        <f t="shared" si="17"/>
        <v>0.18874172185430466</v>
      </c>
      <c r="G21" s="188">
        <f t="shared" si="17"/>
        <v>0.19075144508670519</v>
      </c>
      <c r="H21" s="188">
        <f t="shared" ref="H21:I21" si="18">(H20/H19)</f>
        <v>0.17613636363636362</v>
      </c>
      <c r="I21" s="242">
        <f t="shared" si="18"/>
        <v>0.1891891891891892</v>
      </c>
      <c r="J21" s="91">
        <f>$P$21</f>
        <v>0.19</v>
      </c>
      <c r="K21" s="84">
        <f>$P$21</f>
        <v>0.19</v>
      </c>
      <c r="L21" s="84">
        <f>$P$21</f>
        <v>0.19</v>
      </c>
      <c r="M21" s="84">
        <f>$P$21</f>
        <v>0.19</v>
      </c>
      <c r="N21" s="92">
        <f>$P$21</f>
        <v>0.19</v>
      </c>
      <c r="O21" s="40" t="s">
        <v>26</v>
      </c>
      <c r="P21" s="11">
        <v>0.19</v>
      </c>
      <c r="Q21" s="14"/>
    </row>
    <row r="22" spans="2:17" ht="15.95" customHeight="1" thickBot="1" x14ac:dyDescent="0.3">
      <c r="B22" s="71" t="s">
        <v>3</v>
      </c>
      <c r="C22" s="185">
        <f t="shared" ref="C22:G22" si="19">C19-C20</f>
        <v>11.9</v>
      </c>
      <c r="D22" s="186">
        <f t="shared" si="19"/>
        <v>15.9</v>
      </c>
      <c r="E22" s="186">
        <f t="shared" si="19"/>
        <v>20.399999999999999</v>
      </c>
      <c r="F22" s="186">
        <f t="shared" si="19"/>
        <v>24.5</v>
      </c>
      <c r="G22" s="186">
        <f t="shared" si="19"/>
        <v>28</v>
      </c>
      <c r="H22" s="230">
        <f t="shared" ref="H22:I22" si="20">H19-H20</f>
        <v>29.000000000000004</v>
      </c>
      <c r="I22" s="243">
        <f t="shared" si="20"/>
        <v>15</v>
      </c>
      <c r="J22" s="215">
        <f t="shared" ref="J22:N22" si="21">J19-J20</f>
        <v>31.639409999999994</v>
      </c>
      <c r="K22" s="99">
        <f t="shared" si="21"/>
        <v>34.803350999999992</v>
      </c>
      <c r="L22" s="99">
        <f t="shared" si="21"/>
        <v>38.283686099999997</v>
      </c>
      <c r="M22" s="99">
        <f t="shared" si="21"/>
        <v>42.112054709999995</v>
      </c>
      <c r="N22" s="100">
        <f t="shared" si="21"/>
        <v>46.323260180999995</v>
      </c>
      <c r="O22" s="14"/>
      <c r="P22" s="14"/>
      <c r="Q22" s="14"/>
    </row>
    <row r="23" spans="2:17" ht="15.95" customHeight="1" thickBot="1" x14ac:dyDescent="0.3">
      <c r="B23" s="70" t="s">
        <v>4</v>
      </c>
      <c r="C23" s="155">
        <v>0</v>
      </c>
      <c r="D23" s="156">
        <v>0</v>
      </c>
      <c r="E23" s="156">
        <v>0</v>
      </c>
      <c r="F23" s="156">
        <v>0</v>
      </c>
      <c r="G23" s="156">
        <v>0</v>
      </c>
      <c r="H23" s="231">
        <v>0</v>
      </c>
      <c r="I23" s="244">
        <v>0</v>
      </c>
      <c r="J23" s="249">
        <f>I23*(1+$P$11)</f>
        <v>0</v>
      </c>
      <c r="K23" s="87">
        <f>J23*(1+$P$11)</f>
        <v>0</v>
      </c>
      <c r="L23" s="87">
        <f>K23*(1+$P$11)</f>
        <v>0</v>
      </c>
      <c r="M23" s="87">
        <f>L23*(1+$P$11)</f>
        <v>0</v>
      </c>
      <c r="N23" s="198">
        <f>M23*(1+$P$11)</f>
        <v>0</v>
      </c>
      <c r="O23" s="14"/>
      <c r="P23" s="14"/>
      <c r="Q23" s="14"/>
    </row>
    <row r="24" spans="2:17" ht="15.95" customHeight="1" x14ac:dyDescent="0.25">
      <c r="B24" s="67" t="s">
        <v>5</v>
      </c>
      <c r="C24" s="183">
        <f t="shared" ref="C24:G24" si="22">C22-C23</f>
        <v>11.9</v>
      </c>
      <c r="D24" s="184">
        <f t="shared" si="22"/>
        <v>15.9</v>
      </c>
      <c r="E24" s="184">
        <f t="shared" si="22"/>
        <v>20.399999999999999</v>
      </c>
      <c r="F24" s="184">
        <f t="shared" si="22"/>
        <v>24.5</v>
      </c>
      <c r="G24" s="184">
        <f t="shared" si="22"/>
        <v>28</v>
      </c>
      <c r="H24" s="184">
        <f t="shared" ref="H24:I24" si="23">H22-H23</f>
        <v>29.000000000000004</v>
      </c>
      <c r="I24" s="245">
        <f t="shared" si="23"/>
        <v>15</v>
      </c>
      <c r="J24" s="216">
        <f t="shared" ref="J24:N24" si="24">J22-J23</f>
        <v>31.639409999999994</v>
      </c>
      <c r="K24" s="101">
        <f t="shared" si="24"/>
        <v>34.803350999999992</v>
      </c>
      <c r="L24" s="101">
        <f t="shared" si="24"/>
        <v>38.283686099999997</v>
      </c>
      <c r="M24" s="101">
        <f t="shared" si="24"/>
        <v>42.112054709999995</v>
      </c>
      <c r="N24" s="102">
        <f t="shared" si="24"/>
        <v>46.323260180999995</v>
      </c>
      <c r="O24" s="14"/>
      <c r="P24" s="14"/>
      <c r="Q24" s="14"/>
    </row>
    <row r="25" spans="2:17" ht="15.95" customHeight="1" x14ac:dyDescent="0.25">
      <c r="B25" s="69" t="s">
        <v>29</v>
      </c>
      <c r="C25" s="91">
        <f t="shared" ref="C25:G25" si="25">C24/C10</f>
        <v>0.33055555555555555</v>
      </c>
      <c r="D25" s="84">
        <f t="shared" si="25"/>
        <v>0.35333333333333333</v>
      </c>
      <c r="E25" s="84">
        <f t="shared" si="25"/>
        <v>0.33999999999999997</v>
      </c>
      <c r="F25" s="84">
        <f t="shared" si="25"/>
        <v>0.30625000000000002</v>
      </c>
      <c r="G25" s="84">
        <f t="shared" si="25"/>
        <v>0.33734939759036142</v>
      </c>
      <c r="H25" s="84">
        <f t="shared" ref="H25:N25" si="26">H24/H10</f>
        <v>0.32222222222222224</v>
      </c>
      <c r="I25" s="246">
        <f t="shared" si="26"/>
        <v>0.18072289156626506</v>
      </c>
      <c r="J25" s="91">
        <f t="shared" si="26"/>
        <v>0.34654337349397585</v>
      </c>
      <c r="K25" s="84">
        <f t="shared" si="26"/>
        <v>0.34654337349397585</v>
      </c>
      <c r="L25" s="84">
        <f t="shared" si="26"/>
        <v>0.3465433734939759</v>
      </c>
      <c r="M25" s="84">
        <f t="shared" si="26"/>
        <v>0.3465433734939759</v>
      </c>
      <c r="N25" s="92">
        <f t="shared" si="26"/>
        <v>0.3465433734939759</v>
      </c>
      <c r="O25" s="14"/>
      <c r="P25" s="14"/>
      <c r="Q25" s="14"/>
    </row>
    <row r="26" spans="2:17" ht="15.95" customHeight="1" x14ac:dyDescent="0.25">
      <c r="B26" s="66" t="s">
        <v>18</v>
      </c>
      <c r="C26" s="103">
        <f t="shared" ref="C26:G26" si="27">C24/C27</f>
        <v>0.9916666666666667</v>
      </c>
      <c r="D26" s="104">
        <f t="shared" si="27"/>
        <v>1.325</v>
      </c>
      <c r="E26" s="104">
        <f t="shared" si="27"/>
        <v>1.7</v>
      </c>
      <c r="F26" s="104">
        <f t="shared" si="27"/>
        <v>2.0416666666666665</v>
      </c>
      <c r="G26" s="104">
        <f t="shared" si="27"/>
        <v>2.3333333333333335</v>
      </c>
      <c r="H26" s="104">
        <f t="shared" ref="H26:I26" si="28">H24/H27</f>
        <v>2.416666666666667</v>
      </c>
      <c r="I26" s="247">
        <f t="shared" si="28"/>
        <v>1.25</v>
      </c>
      <c r="J26" s="103">
        <f t="shared" ref="J26:N26" si="29">J24/J27</f>
        <v>2.6366174999999994</v>
      </c>
      <c r="K26" s="104">
        <f t="shared" si="29"/>
        <v>2.9002792499999992</v>
      </c>
      <c r="L26" s="104">
        <f t="shared" si="29"/>
        <v>3.1903071749999996</v>
      </c>
      <c r="M26" s="104">
        <f t="shared" si="29"/>
        <v>3.5093378924999996</v>
      </c>
      <c r="N26" s="105">
        <f t="shared" si="29"/>
        <v>3.8602716817499996</v>
      </c>
      <c r="O26" s="14"/>
      <c r="P26" s="14"/>
      <c r="Q26" s="14"/>
    </row>
    <row r="27" spans="2:17" ht="15.95" customHeight="1" thickBot="1" x14ac:dyDescent="0.3">
      <c r="B27" s="72" t="s">
        <v>47</v>
      </c>
      <c r="C27" s="106">
        <v>12</v>
      </c>
      <c r="D27" s="107">
        <v>12</v>
      </c>
      <c r="E27" s="107">
        <v>12</v>
      </c>
      <c r="F27" s="107">
        <v>12</v>
      </c>
      <c r="G27" s="107">
        <v>12</v>
      </c>
      <c r="H27" s="107">
        <v>12</v>
      </c>
      <c r="I27" s="248">
        <v>12</v>
      </c>
      <c r="J27" s="106">
        <v>12</v>
      </c>
      <c r="K27" s="107">
        <v>12</v>
      </c>
      <c r="L27" s="107">
        <v>12</v>
      </c>
      <c r="M27" s="107">
        <v>12</v>
      </c>
      <c r="N27" s="108">
        <v>12</v>
      </c>
      <c r="O27" s="14"/>
      <c r="P27" s="14"/>
      <c r="Q27" s="14"/>
    </row>
    <row r="28" spans="2:17" ht="15.95" customHeight="1" x14ac:dyDescent="0.25">
      <c r="B28" s="73"/>
      <c r="C28" s="87"/>
      <c r="D28" s="87"/>
      <c r="E28" s="87"/>
      <c r="F28" s="87"/>
      <c r="G28" s="87"/>
      <c r="H28" s="87"/>
      <c r="I28" s="87"/>
      <c r="J28" s="87"/>
      <c r="K28" s="87"/>
      <c r="L28" s="88"/>
      <c r="M28" s="109"/>
      <c r="N28" s="109"/>
      <c r="O28" s="14"/>
      <c r="P28" s="14"/>
      <c r="Q28" s="14"/>
    </row>
    <row r="29" spans="2:17" ht="15.95" customHeight="1" x14ac:dyDescent="0.25">
      <c r="B29" s="73"/>
      <c r="C29" s="88"/>
      <c r="D29" s="88"/>
      <c r="E29" s="88"/>
      <c r="F29" s="88"/>
      <c r="G29" s="88"/>
      <c r="H29" s="88"/>
      <c r="I29" s="88"/>
      <c r="J29" s="87"/>
      <c r="K29" s="87"/>
      <c r="L29" s="88"/>
      <c r="M29" s="109"/>
      <c r="N29" s="109"/>
      <c r="O29" s="14"/>
      <c r="P29" s="14"/>
      <c r="Q29" s="14"/>
    </row>
    <row r="30" spans="2:17" ht="15.95" customHeight="1" x14ac:dyDescent="0.25">
      <c r="B30" s="73"/>
      <c r="C30" s="87"/>
      <c r="D30" s="87"/>
      <c r="E30" s="87"/>
      <c r="F30" s="87"/>
      <c r="G30" s="87"/>
      <c r="H30" s="87"/>
      <c r="I30" s="87"/>
      <c r="J30" s="87"/>
      <c r="K30" s="87"/>
      <c r="L30" s="87"/>
      <c r="M30" s="109"/>
      <c r="N30" s="109"/>
      <c r="O30" s="14"/>
      <c r="P30" s="14"/>
      <c r="Q30" s="14"/>
    </row>
    <row r="31" spans="2:17" ht="15.95" customHeight="1" x14ac:dyDescent="0.25">
      <c r="B31" s="279"/>
      <c r="C31" s="279"/>
      <c r="D31" s="279"/>
      <c r="E31" s="279"/>
      <c r="F31" s="279"/>
      <c r="G31" s="279"/>
      <c r="H31" s="279"/>
      <c r="I31" s="279"/>
      <c r="J31" s="279"/>
      <c r="K31" s="279"/>
      <c r="L31" s="279"/>
      <c r="M31" s="110"/>
      <c r="N31" s="109"/>
      <c r="O31" s="14"/>
      <c r="P31" s="14"/>
      <c r="Q31" s="14"/>
    </row>
    <row r="32" spans="2:17" ht="15.95" customHeight="1" x14ac:dyDescent="0.25">
      <c r="B32" s="73"/>
      <c r="C32" s="87"/>
      <c r="D32" s="87"/>
      <c r="E32" s="87"/>
      <c r="F32" s="87"/>
      <c r="G32" s="87"/>
      <c r="H32" s="87"/>
      <c r="I32" s="87"/>
      <c r="J32" s="87"/>
      <c r="K32" s="87"/>
      <c r="L32" s="87"/>
      <c r="M32" s="110"/>
      <c r="N32" s="109"/>
    </row>
    <row r="33" spans="2:14" ht="15.95" customHeight="1" x14ac:dyDescent="0.25">
      <c r="B33" s="73"/>
      <c r="C33" s="82"/>
      <c r="D33" s="82"/>
      <c r="E33" s="82"/>
      <c r="F33" s="82"/>
      <c r="G33" s="82"/>
      <c r="H33" s="82"/>
      <c r="I33" s="82"/>
      <c r="J33" s="87"/>
      <c r="K33" s="87"/>
      <c r="L33" s="87"/>
      <c r="M33" s="110"/>
      <c r="N33" s="109"/>
    </row>
    <row r="34" spans="2:14" ht="15.95" customHeight="1" x14ac:dyDescent="0.25">
      <c r="B34" s="74"/>
      <c r="C34" s="104"/>
      <c r="D34" s="104"/>
      <c r="E34" s="104"/>
      <c r="F34" s="104"/>
      <c r="G34" s="104"/>
      <c r="H34" s="104"/>
      <c r="I34" s="104"/>
      <c r="J34" s="104"/>
      <c r="K34" s="104"/>
      <c r="L34" s="104"/>
      <c r="M34" s="110"/>
      <c r="N34" s="109"/>
    </row>
    <row r="35" spans="2:14" ht="15.95" customHeight="1" x14ac:dyDescent="0.25">
      <c r="B35" s="73"/>
      <c r="C35" s="87"/>
      <c r="D35" s="87"/>
      <c r="E35" s="87"/>
      <c r="F35" s="87"/>
      <c r="G35" s="88"/>
      <c r="H35" s="87"/>
      <c r="I35" s="87"/>
      <c r="J35" s="87"/>
      <c r="K35" s="87"/>
      <c r="L35" s="87"/>
      <c r="M35" s="110"/>
      <c r="N35" s="109"/>
    </row>
    <row r="36" spans="2:14" ht="15.95" customHeight="1" x14ac:dyDescent="0.25">
      <c r="B36" s="73"/>
      <c r="C36" s="88"/>
      <c r="D36" s="88"/>
      <c r="E36" s="87"/>
      <c r="F36" s="87"/>
      <c r="G36" s="87"/>
      <c r="H36" s="87"/>
      <c r="I36" s="87"/>
      <c r="J36" s="87"/>
      <c r="K36" s="87"/>
      <c r="L36" s="87"/>
      <c r="M36" s="110"/>
      <c r="N36" s="109"/>
    </row>
    <row r="37" spans="2:14" ht="15.95" customHeight="1" x14ac:dyDescent="0.25">
      <c r="B37" s="74"/>
      <c r="C37" s="104"/>
      <c r="D37" s="104"/>
      <c r="E37" s="104"/>
      <c r="F37" s="104"/>
      <c r="G37" s="104"/>
      <c r="H37" s="104"/>
      <c r="I37" s="104"/>
      <c r="J37" s="104"/>
      <c r="K37" s="104"/>
      <c r="L37" s="104"/>
      <c r="M37" s="110"/>
      <c r="N37" s="109"/>
    </row>
    <row r="38" spans="2:14" ht="15.95" customHeight="1" x14ac:dyDescent="0.25">
      <c r="B38" s="73"/>
      <c r="C38" s="87"/>
      <c r="D38" s="87"/>
      <c r="E38" s="87"/>
      <c r="F38" s="87"/>
      <c r="G38" s="87"/>
      <c r="H38" s="87"/>
      <c r="I38" s="87"/>
      <c r="J38" s="87"/>
      <c r="K38" s="87"/>
      <c r="L38" s="87"/>
      <c r="M38" s="110"/>
      <c r="N38" s="109"/>
    </row>
    <row r="39" spans="2:14" ht="15.95" customHeight="1" x14ac:dyDescent="0.25">
      <c r="B39" s="73"/>
      <c r="C39" s="87"/>
      <c r="D39" s="87"/>
      <c r="E39" s="87"/>
      <c r="F39" s="87"/>
      <c r="G39" s="87"/>
      <c r="H39" s="87"/>
      <c r="I39" s="87"/>
      <c r="J39" s="87"/>
      <c r="K39" s="87"/>
      <c r="L39" s="87"/>
      <c r="M39" s="110"/>
      <c r="N39" s="109"/>
    </row>
    <row r="40" spans="2:14" ht="15.95" customHeight="1" x14ac:dyDescent="0.25">
      <c r="B40" s="73"/>
      <c r="C40" s="87"/>
      <c r="D40" s="87"/>
      <c r="E40" s="87"/>
      <c r="F40" s="88"/>
      <c r="G40" s="87"/>
      <c r="H40" s="87"/>
      <c r="I40" s="87"/>
      <c r="J40" s="87"/>
      <c r="K40" s="87"/>
      <c r="L40" s="87"/>
      <c r="M40" s="110"/>
      <c r="N40" s="109"/>
    </row>
    <row r="41" spans="2:14" ht="15.95" customHeight="1" x14ac:dyDescent="0.25">
      <c r="B41" s="73"/>
      <c r="C41" s="88"/>
      <c r="D41" s="87"/>
      <c r="E41" s="87"/>
      <c r="F41" s="87"/>
      <c r="G41" s="87"/>
      <c r="H41" s="87"/>
      <c r="I41" s="87"/>
      <c r="J41" s="87"/>
      <c r="K41" s="87"/>
      <c r="L41" s="87"/>
      <c r="M41" s="110"/>
      <c r="N41" s="109"/>
    </row>
    <row r="42" spans="2:14" ht="15.95" customHeight="1" x14ac:dyDescent="0.25">
      <c r="B42" s="74"/>
      <c r="C42" s="104"/>
      <c r="D42" s="104"/>
      <c r="E42" s="104"/>
      <c r="F42" s="111"/>
      <c r="G42" s="104"/>
      <c r="H42" s="104"/>
      <c r="I42" s="104"/>
      <c r="J42" s="104"/>
      <c r="K42" s="104"/>
      <c r="L42" s="104"/>
      <c r="M42" s="110"/>
      <c r="N42" s="109"/>
    </row>
    <row r="43" spans="2:14" ht="15.95" customHeight="1" x14ac:dyDescent="0.25">
      <c r="B43" s="280"/>
      <c r="C43" s="280"/>
      <c r="D43" s="280"/>
      <c r="E43" s="280"/>
      <c r="F43" s="280"/>
      <c r="G43" s="280"/>
      <c r="H43" s="280"/>
      <c r="I43" s="280"/>
      <c r="J43" s="280"/>
      <c r="K43" s="280"/>
      <c r="L43" s="280"/>
      <c r="M43" s="109"/>
      <c r="N43" s="109"/>
    </row>
    <row r="44" spans="2:14" ht="15.95" customHeight="1" x14ac:dyDescent="0.25">
      <c r="B44" s="73"/>
      <c r="C44" s="87"/>
      <c r="D44" s="87"/>
      <c r="E44" s="87"/>
      <c r="F44" s="87"/>
      <c r="G44" s="87"/>
      <c r="H44" s="87"/>
      <c r="I44" s="87"/>
      <c r="J44" s="87"/>
      <c r="K44" s="87"/>
      <c r="L44" s="87"/>
      <c r="M44" s="109"/>
      <c r="N44" s="109"/>
    </row>
    <row r="45" spans="2:14" ht="15.95" customHeight="1" x14ac:dyDescent="0.25">
      <c r="B45" s="73"/>
      <c r="C45" s="87"/>
      <c r="D45" s="87"/>
      <c r="E45" s="87"/>
      <c r="F45" s="88"/>
      <c r="G45" s="87"/>
      <c r="H45" s="87"/>
      <c r="I45" s="87"/>
      <c r="J45" s="87"/>
      <c r="K45" s="87"/>
      <c r="L45" s="87"/>
      <c r="M45" s="109"/>
      <c r="N45" s="109"/>
    </row>
    <row r="46" spans="2:14" ht="15.95" customHeight="1" x14ac:dyDescent="0.25">
      <c r="B46" s="73"/>
      <c r="C46" s="87"/>
      <c r="D46" s="87"/>
      <c r="E46" s="87"/>
      <c r="F46" s="87"/>
      <c r="G46" s="87"/>
      <c r="H46" s="87"/>
      <c r="I46" s="87"/>
      <c r="J46" s="87"/>
      <c r="K46" s="87"/>
      <c r="L46" s="87"/>
      <c r="M46" s="109"/>
      <c r="N46" s="109"/>
    </row>
  </sheetData>
  <mergeCells count="4">
    <mergeCell ref="B31:L31"/>
    <mergeCell ref="B43:L43"/>
    <mergeCell ref="B2:B8"/>
    <mergeCell ref="C2:N7"/>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N30"/>
  <sheetViews>
    <sheetView topLeftCell="B1" workbookViewId="0">
      <selection activeCell="J14" sqref="J14"/>
    </sheetView>
  </sheetViews>
  <sheetFormatPr baseColWidth="10" defaultColWidth="9.140625" defaultRowHeight="15.75" x14ac:dyDescent="0.25"/>
  <cols>
    <col min="1" max="1" width="3.42578125" customWidth="1"/>
    <col min="2" max="2" width="46.42578125" style="29" customWidth="1"/>
    <col min="3" max="4" width="9.5703125" bestFit="1" customWidth="1"/>
    <col min="5" max="8" width="10.5703125" bestFit="1" customWidth="1"/>
    <col min="9" max="9" width="10.5703125" customWidth="1"/>
    <col min="10" max="14" width="10.5703125" bestFit="1" customWidth="1"/>
  </cols>
  <sheetData>
    <row r="1" spans="2:14" ht="16.5" thickBot="1" x14ac:dyDescent="0.3"/>
    <row r="2" spans="2:14" ht="15" customHeight="1" x14ac:dyDescent="0.25">
      <c r="B2" s="281"/>
      <c r="C2" s="291"/>
      <c r="D2" s="291"/>
      <c r="E2" s="291"/>
      <c r="F2" s="291"/>
      <c r="G2" s="291"/>
      <c r="H2" s="291"/>
      <c r="I2" s="291"/>
      <c r="J2" s="291"/>
      <c r="K2" s="291"/>
      <c r="L2" s="291"/>
      <c r="M2" s="291"/>
      <c r="N2" s="292"/>
    </row>
    <row r="3" spans="2:14" ht="15" customHeight="1" x14ac:dyDescent="0.25">
      <c r="B3" s="282"/>
      <c r="C3" s="293"/>
      <c r="D3" s="293"/>
      <c r="E3" s="293"/>
      <c r="F3" s="293"/>
      <c r="G3" s="293"/>
      <c r="H3" s="293"/>
      <c r="I3" s="293"/>
      <c r="J3" s="293"/>
      <c r="K3" s="293"/>
      <c r="L3" s="293"/>
      <c r="M3" s="293"/>
      <c r="N3" s="294"/>
    </row>
    <row r="4" spans="2:14" ht="15" customHeight="1" x14ac:dyDescent="0.25">
      <c r="B4" s="282"/>
      <c r="C4" s="293"/>
      <c r="D4" s="293"/>
      <c r="E4" s="293"/>
      <c r="F4" s="293"/>
      <c r="G4" s="293"/>
      <c r="H4" s="293"/>
      <c r="I4" s="293"/>
      <c r="J4" s="293"/>
      <c r="K4" s="293"/>
      <c r="L4" s="293"/>
      <c r="M4" s="293"/>
      <c r="N4" s="294"/>
    </row>
    <row r="5" spans="2:14" ht="15" customHeight="1" x14ac:dyDescent="0.25">
      <c r="B5" s="282"/>
      <c r="C5" s="293"/>
      <c r="D5" s="293"/>
      <c r="E5" s="293"/>
      <c r="F5" s="293"/>
      <c r="G5" s="293"/>
      <c r="H5" s="293"/>
      <c r="I5" s="293"/>
      <c r="J5" s="293"/>
      <c r="K5" s="293"/>
      <c r="L5" s="293"/>
      <c r="M5" s="293"/>
      <c r="N5" s="294"/>
    </row>
    <row r="6" spans="2:14" ht="15" customHeight="1" x14ac:dyDescent="0.25">
      <c r="B6" s="282"/>
      <c r="C6" s="293"/>
      <c r="D6" s="293"/>
      <c r="E6" s="293"/>
      <c r="F6" s="293"/>
      <c r="G6" s="293"/>
      <c r="H6" s="293"/>
      <c r="I6" s="293"/>
      <c r="J6" s="293"/>
      <c r="K6" s="293"/>
      <c r="L6" s="293"/>
      <c r="M6" s="293"/>
      <c r="N6" s="294"/>
    </row>
    <row r="7" spans="2:14" ht="48.75" customHeight="1" thickBot="1" x14ac:dyDescent="0.3">
      <c r="B7" s="282"/>
      <c r="C7" s="293"/>
      <c r="D7" s="293"/>
      <c r="E7" s="293"/>
      <c r="F7" s="293"/>
      <c r="G7" s="293"/>
      <c r="H7" s="293"/>
      <c r="I7" s="293"/>
      <c r="J7" s="293"/>
      <c r="K7" s="293"/>
      <c r="L7" s="293"/>
      <c r="M7" s="293"/>
      <c r="N7" s="294"/>
    </row>
    <row r="8" spans="2:14" ht="18.75" customHeight="1" thickBot="1" x14ac:dyDescent="0.3">
      <c r="B8" s="290"/>
      <c r="C8" s="33">
        <v>2014</v>
      </c>
      <c r="D8" s="33">
        <v>2015</v>
      </c>
      <c r="E8" s="33">
        <v>2016</v>
      </c>
      <c r="F8" s="33">
        <v>2017</v>
      </c>
      <c r="G8" s="33">
        <v>2018</v>
      </c>
      <c r="H8" s="33">
        <v>2019</v>
      </c>
      <c r="I8" s="176">
        <v>2020</v>
      </c>
      <c r="J8" s="205">
        <v>2021</v>
      </c>
      <c r="K8" s="112">
        <v>2022</v>
      </c>
      <c r="L8" s="112">
        <v>2023</v>
      </c>
      <c r="M8" s="112">
        <v>2024</v>
      </c>
      <c r="N8" s="113">
        <v>2025</v>
      </c>
    </row>
    <row r="9" spans="2:14" x14ac:dyDescent="0.25">
      <c r="B9" s="60" t="s">
        <v>30</v>
      </c>
      <c r="C9" s="34"/>
      <c r="D9" s="34"/>
      <c r="E9" s="34"/>
      <c r="F9" s="34"/>
      <c r="G9" s="34"/>
      <c r="H9" s="34"/>
      <c r="I9" s="259"/>
      <c r="J9" s="34"/>
      <c r="K9" s="34"/>
      <c r="L9" s="34"/>
      <c r="M9" s="35"/>
      <c r="N9" s="36"/>
    </row>
    <row r="10" spans="2:14" x14ac:dyDescent="0.25">
      <c r="B10" s="61" t="s">
        <v>6</v>
      </c>
      <c r="C10" s="139">
        <f>'1.Income statement'!C12</f>
        <v>16.600000000000001</v>
      </c>
      <c r="D10" s="139">
        <f>'1.Income statement'!D12</f>
        <v>21.4</v>
      </c>
      <c r="E10" s="139">
        <f>'1.Income statement'!E12</f>
        <v>27</v>
      </c>
      <c r="F10" s="139">
        <f>'1.Income statement'!F12</f>
        <v>33.299999999999997</v>
      </c>
      <c r="G10" s="139">
        <f>'1.Income statement'!G12</f>
        <v>39.5</v>
      </c>
      <c r="H10" s="139">
        <f>'1.Income statement'!H12</f>
        <v>40.450000000000003</v>
      </c>
      <c r="I10" s="139">
        <f>'1.Income statement'!I12</f>
        <v>22</v>
      </c>
      <c r="J10" s="262">
        <f>'1.Income statement'!J12</f>
        <v>42.910999999999994</v>
      </c>
      <c r="K10" s="139">
        <f>'1.Income statement'!K12</f>
        <v>47.202099999999994</v>
      </c>
      <c r="L10" s="139">
        <f>'1.Income statement'!L12</f>
        <v>51.922309999999989</v>
      </c>
      <c r="M10" s="139">
        <f>'1.Income statement'!M12</f>
        <v>57.114540999999996</v>
      </c>
      <c r="N10" s="140">
        <f>'1.Income statement'!N12</f>
        <v>62.825995099999993</v>
      </c>
    </row>
    <row r="11" spans="2:14" x14ac:dyDescent="0.25">
      <c r="B11" s="192" t="s">
        <v>32</v>
      </c>
      <c r="C11" s="152">
        <v>1.1000000000000001</v>
      </c>
      <c r="D11" s="152">
        <v>0.8</v>
      </c>
      <c r="E11" s="152">
        <v>0.3</v>
      </c>
      <c r="F11" s="152">
        <v>1</v>
      </c>
      <c r="G11" s="152">
        <v>0.83</v>
      </c>
      <c r="H11" s="152">
        <v>0.3</v>
      </c>
      <c r="I11" s="260">
        <v>1.2</v>
      </c>
      <c r="J11" s="141">
        <f>(I11*'1.Income statement'!$P$11)+'2.Flujos de caja'!I11</f>
        <v>1.3199999999999998</v>
      </c>
      <c r="K11" s="141">
        <f>(J11*'1.Income statement'!$P$11)+'2.Flujos de caja'!J11</f>
        <v>1.4519999999999997</v>
      </c>
      <c r="L11" s="141">
        <f>(K11*'1.Income statement'!$P$11)+'2.Flujos de caja'!K11</f>
        <v>1.5971999999999997</v>
      </c>
      <c r="M11" s="141">
        <f>(L11*'1.Income statement'!$P$11)+'2.Flujos de caja'!L11</f>
        <v>1.7569199999999996</v>
      </c>
      <c r="N11" s="142">
        <f>(M11*'1.Income statement'!$P$11)+'2.Flujos de caja'!M11</f>
        <v>1.9326119999999996</v>
      </c>
    </row>
    <row r="12" spans="2:14" x14ac:dyDescent="0.25">
      <c r="B12" s="193" t="s">
        <v>31</v>
      </c>
      <c r="C12" s="143">
        <f>'1.Income statement'!C17</f>
        <v>1.6</v>
      </c>
      <c r="D12" s="143">
        <f>'1.Income statement'!D17</f>
        <v>1.7</v>
      </c>
      <c r="E12" s="143">
        <f>'1.Income statement'!E17</f>
        <v>1.6</v>
      </c>
      <c r="F12" s="143">
        <f>'1.Income statement'!F17</f>
        <v>2.8</v>
      </c>
      <c r="G12" s="143">
        <f>'1.Income statement'!G17</f>
        <v>4.5</v>
      </c>
      <c r="H12" s="143">
        <f>'1.Income statement'!H17</f>
        <v>4.8</v>
      </c>
      <c r="I12" s="144">
        <f>'1.Income statement'!I17</f>
        <v>3.5</v>
      </c>
      <c r="J12" s="143">
        <f>'1.Income statement'!J17</f>
        <v>3.85</v>
      </c>
      <c r="K12" s="143">
        <f>'1.Income statement'!K17</f>
        <v>4.2350000000000003</v>
      </c>
      <c r="L12" s="143">
        <f>'1.Income statement'!L17</f>
        <v>4.6585000000000001</v>
      </c>
      <c r="M12" s="143">
        <f>'1.Income statement'!M17</f>
        <v>5.1243499999999997</v>
      </c>
      <c r="N12" s="144">
        <f>'1.Income statement'!N17</f>
        <v>5.6367849999999997</v>
      </c>
    </row>
    <row r="13" spans="2:14" x14ac:dyDescent="0.25">
      <c r="B13" s="193" t="s">
        <v>33</v>
      </c>
      <c r="C13" s="143">
        <f>'1.Income statement'!C20</f>
        <v>3</v>
      </c>
      <c r="D13" s="143">
        <f>'1.Income statement'!D20</f>
        <v>3.6</v>
      </c>
      <c r="E13" s="143">
        <f>'1.Income statement'!E20</f>
        <v>4.8</v>
      </c>
      <c r="F13" s="143">
        <f>'1.Income statement'!F20</f>
        <v>5.7</v>
      </c>
      <c r="G13" s="143">
        <f>'1.Income statement'!G20</f>
        <v>6.6</v>
      </c>
      <c r="H13" s="143">
        <f>'1.Income statement'!H20</f>
        <v>6.2</v>
      </c>
      <c r="I13" s="144">
        <f>'1.Income statement'!I20</f>
        <v>3.5</v>
      </c>
      <c r="J13" s="143">
        <f>'1.Income statement'!J20</f>
        <v>7.4215899999999984</v>
      </c>
      <c r="K13" s="143">
        <f>'1.Income statement'!K20</f>
        <v>8.1637489999999993</v>
      </c>
      <c r="L13" s="143">
        <f>'1.Income statement'!L20</f>
        <v>8.9801238999999988</v>
      </c>
      <c r="M13" s="143">
        <f>'1.Income statement'!M20</f>
        <v>9.8781362899999987</v>
      </c>
      <c r="N13" s="144">
        <f>'1.Income statement'!N20</f>
        <v>10.865949919</v>
      </c>
    </row>
    <row r="14" spans="2:14" x14ac:dyDescent="0.25">
      <c r="B14" s="194" t="s">
        <v>77</v>
      </c>
      <c r="C14" s="191">
        <f>'1.Income statement'!C23</f>
        <v>0</v>
      </c>
      <c r="D14" s="191">
        <f>'1.Income statement'!D23</f>
        <v>0</v>
      </c>
      <c r="E14" s="191">
        <f>'1.Income statement'!E23</f>
        <v>0</v>
      </c>
      <c r="F14" s="191">
        <f>'1.Income statement'!F23</f>
        <v>0</v>
      </c>
      <c r="G14" s="191">
        <f>'1.Income statement'!G23</f>
        <v>0</v>
      </c>
      <c r="H14" s="191">
        <f>'1.Income statement'!H23</f>
        <v>0</v>
      </c>
      <c r="I14" s="261">
        <f>'1.Income statement'!I23</f>
        <v>0</v>
      </c>
      <c r="J14" s="196">
        <f>'1.Income statement'!J23</f>
        <v>0</v>
      </c>
      <c r="K14" s="196">
        <f>'1.Income statement'!K23</f>
        <v>0</v>
      </c>
      <c r="L14" s="196">
        <f>'1.Income statement'!L23</f>
        <v>0</v>
      </c>
      <c r="M14" s="196">
        <f>'1.Income statement'!M23</f>
        <v>0</v>
      </c>
      <c r="N14" s="197">
        <f>'1.Income statement'!N23</f>
        <v>0</v>
      </c>
    </row>
    <row r="15" spans="2:14" x14ac:dyDescent="0.25">
      <c r="B15" s="62" t="s">
        <v>8</v>
      </c>
      <c r="C15" s="145">
        <f t="shared" ref="C15:N15" si="0">C10-C11-C12-C13-C14</f>
        <v>10.900000000000002</v>
      </c>
      <c r="D15" s="145">
        <f t="shared" si="0"/>
        <v>15.299999999999999</v>
      </c>
      <c r="E15" s="145">
        <f t="shared" si="0"/>
        <v>20.299999999999997</v>
      </c>
      <c r="F15" s="145">
        <f t="shared" si="0"/>
        <v>23.799999999999997</v>
      </c>
      <c r="G15" s="145">
        <f t="shared" si="0"/>
        <v>27.57</v>
      </c>
      <c r="H15" s="145">
        <f t="shared" si="0"/>
        <v>29.150000000000009</v>
      </c>
      <c r="I15" s="225">
        <f t="shared" ref="I15" si="1">I10-I11-I12-I13-I14</f>
        <v>13.8</v>
      </c>
      <c r="J15" s="145">
        <f t="shared" si="0"/>
        <v>30.319409999999994</v>
      </c>
      <c r="K15" s="145">
        <f t="shared" si="0"/>
        <v>33.351350999999994</v>
      </c>
      <c r="L15" s="145">
        <f t="shared" si="0"/>
        <v>36.686486099999996</v>
      </c>
      <c r="M15" s="145">
        <f t="shared" si="0"/>
        <v>40.355134709999994</v>
      </c>
      <c r="N15" s="225">
        <f t="shared" si="0"/>
        <v>44.390648180999989</v>
      </c>
    </row>
    <row r="16" spans="2:14" ht="16.5" thickBot="1" x14ac:dyDescent="0.3">
      <c r="B16" s="63" t="s">
        <v>9</v>
      </c>
      <c r="C16" s="37">
        <f>C15/'1.Income statement'!C27</f>
        <v>0.90833333333333355</v>
      </c>
      <c r="D16" s="37">
        <f>D15/'1.Income statement'!D27</f>
        <v>1.2749999999999999</v>
      </c>
      <c r="E16" s="37">
        <f>E15/'1.Income statement'!E27</f>
        <v>1.6916666666666664</v>
      </c>
      <c r="F16" s="37">
        <f>F15/'1.Income statement'!F27</f>
        <v>1.9833333333333332</v>
      </c>
      <c r="G16" s="37">
        <f>G15/'1.Income statement'!G27</f>
        <v>2.2974999999999999</v>
      </c>
      <c r="H16" s="37">
        <f>H15/'1.Income statement'!H27</f>
        <v>2.4291666666666676</v>
      </c>
      <c r="I16" s="38">
        <f>I15/'1.Income statement'!I27</f>
        <v>1.1500000000000001</v>
      </c>
      <c r="J16" s="37">
        <f>J15/'1.Income statement'!J27</f>
        <v>2.5266174999999995</v>
      </c>
      <c r="K16" s="37">
        <f>K15/'1.Income statement'!K27</f>
        <v>2.7792792499999996</v>
      </c>
      <c r="L16" s="37">
        <f>L15/'1.Income statement'!L27</f>
        <v>3.0572071749999998</v>
      </c>
      <c r="M16" s="37">
        <f>M15/'1.Income statement'!M27</f>
        <v>3.3629278924999997</v>
      </c>
      <c r="N16" s="38">
        <f>N15/'1.Income statement'!N27</f>
        <v>3.6992206817499991</v>
      </c>
    </row>
    <row r="17" spans="2:14" x14ac:dyDescent="0.25">
      <c r="B17" s="28"/>
      <c r="C17" s="3"/>
      <c r="D17" s="3"/>
      <c r="E17" s="3"/>
      <c r="F17" s="3"/>
      <c r="G17" s="3"/>
      <c r="H17" s="3"/>
      <c r="I17" s="3"/>
      <c r="J17" s="3"/>
      <c r="K17" s="3"/>
      <c r="L17" s="3"/>
      <c r="M17" s="3"/>
      <c r="N17" s="3"/>
    </row>
    <row r="18" spans="2:14" x14ac:dyDescent="0.25">
      <c r="B18" s="4"/>
      <c r="C18" s="3"/>
      <c r="D18" s="3"/>
      <c r="E18" s="3"/>
      <c r="F18" s="3"/>
      <c r="G18" s="3"/>
      <c r="H18" s="3"/>
      <c r="I18" s="3"/>
      <c r="J18" s="3"/>
      <c r="K18" s="3"/>
      <c r="L18" s="3"/>
      <c r="M18" s="3"/>
      <c r="N18" s="3"/>
    </row>
    <row r="19" spans="2:14" x14ac:dyDescent="0.25">
      <c r="B19" s="28"/>
      <c r="C19" s="3"/>
      <c r="D19" s="3"/>
      <c r="E19" s="3"/>
      <c r="F19" s="3"/>
      <c r="G19" s="3"/>
      <c r="H19" s="3"/>
      <c r="I19" s="3"/>
      <c r="J19" s="3"/>
      <c r="K19" s="3"/>
      <c r="L19" s="3"/>
      <c r="M19" s="3"/>
      <c r="N19" s="3"/>
    </row>
    <row r="20" spans="2:14" x14ac:dyDescent="0.25">
      <c r="B20" s="28"/>
      <c r="C20" s="3"/>
      <c r="D20" s="3"/>
      <c r="E20" s="3"/>
      <c r="F20" s="3"/>
      <c r="G20" s="3"/>
      <c r="H20" s="3"/>
      <c r="I20" s="3"/>
      <c r="J20" s="3"/>
      <c r="K20" s="3"/>
      <c r="L20" s="3"/>
      <c r="M20" s="3"/>
      <c r="N20" s="3"/>
    </row>
    <row r="21" spans="2:14" x14ac:dyDescent="0.25">
      <c r="B21" s="28"/>
      <c r="C21" s="3"/>
      <c r="D21" s="3"/>
      <c r="E21" s="3"/>
      <c r="F21" s="3"/>
      <c r="G21" s="3"/>
      <c r="H21" s="3"/>
      <c r="I21" s="3"/>
      <c r="J21" s="3"/>
      <c r="K21" s="3"/>
      <c r="L21" s="3"/>
      <c r="M21" s="3"/>
      <c r="N21" s="3"/>
    </row>
    <row r="22" spans="2:14" x14ac:dyDescent="0.25">
      <c r="B22" s="28"/>
      <c r="C22" s="3"/>
      <c r="D22" s="3"/>
      <c r="E22" s="3"/>
      <c r="F22" s="3"/>
      <c r="G22" s="3"/>
      <c r="H22" s="3"/>
      <c r="I22" s="3"/>
      <c r="J22" s="3"/>
      <c r="K22" s="3"/>
      <c r="L22" s="3"/>
      <c r="M22" s="3"/>
      <c r="N22" s="3"/>
    </row>
    <row r="23" spans="2:14" x14ac:dyDescent="0.25">
      <c r="B23" s="28"/>
      <c r="C23" s="3"/>
      <c r="D23" s="3"/>
      <c r="E23" s="3"/>
      <c r="F23" s="3"/>
      <c r="G23" s="3"/>
      <c r="H23" s="3"/>
      <c r="I23" s="3"/>
      <c r="J23" s="3"/>
      <c r="K23" s="3"/>
      <c r="L23" s="3"/>
      <c r="M23" s="3"/>
      <c r="N23" s="3"/>
    </row>
    <row r="24" spans="2:14" x14ac:dyDescent="0.25">
      <c r="B24" s="28"/>
      <c r="C24" s="2"/>
      <c r="D24" s="2"/>
      <c r="E24" s="2"/>
      <c r="F24" s="2"/>
      <c r="G24" s="2"/>
      <c r="H24" s="2"/>
      <c r="I24" s="2"/>
      <c r="J24" s="2"/>
      <c r="K24" s="2"/>
      <c r="L24" s="2"/>
      <c r="M24" s="2"/>
      <c r="N24" s="2"/>
    </row>
    <row r="25" spans="2:14" x14ac:dyDescent="0.25">
      <c r="B25" s="27"/>
      <c r="C25" s="1"/>
      <c r="D25" s="1"/>
      <c r="E25" s="1"/>
      <c r="F25" s="1"/>
      <c r="G25" s="1"/>
      <c r="H25" s="1"/>
      <c r="I25" s="1"/>
      <c r="J25" s="1"/>
      <c r="K25" s="1"/>
      <c r="L25" s="1"/>
      <c r="M25" s="1"/>
      <c r="N25" s="1"/>
    </row>
    <row r="26" spans="2:14" x14ac:dyDescent="0.25">
      <c r="B26" s="27"/>
      <c r="C26" s="1"/>
      <c r="D26" s="1"/>
      <c r="E26" s="1"/>
      <c r="F26" s="1"/>
      <c r="G26" s="1"/>
      <c r="H26" s="1"/>
      <c r="I26" s="1"/>
      <c r="J26" s="1"/>
      <c r="K26" s="1"/>
      <c r="L26" s="1"/>
      <c r="M26" s="1"/>
      <c r="N26" s="1"/>
    </row>
    <row r="27" spans="2:14" x14ac:dyDescent="0.25">
      <c r="B27" s="27"/>
      <c r="C27" s="1"/>
      <c r="D27" s="1"/>
      <c r="E27" s="1"/>
      <c r="F27" s="1"/>
      <c r="G27" s="1"/>
      <c r="H27" s="1"/>
      <c r="I27" s="1"/>
      <c r="J27" s="1"/>
      <c r="K27" s="1"/>
      <c r="L27" s="1"/>
      <c r="M27" s="1"/>
      <c r="N27" s="1"/>
    </row>
    <row r="28" spans="2:14" x14ac:dyDescent="0.25">
      <c r="B28" s="27"/>
      <c r="C28" s="1"/>
      <c r="D28" s="1"/>
      <c r="E28" s="1"/>
      <c r="F28" s="1"/>
      <c r="G28" s="1"/>
      <c r="H28" s="1"/>
      <c r="I28" s="1"/>
      <c r="J28" s="1"/>
      <c r="K28" s="1"/>
      <c r="L28" s="1"/>
      <c r="M28" s="1"/>
      <c r="N28" s="1"/>
    </row>
    <row r="29" spans="2:14" x14ac:dyDescent="0.25">
      <c r="B29" s="27"/>
      <c r="C29" s="1"/>
      <c r="D29" s="1"/>
      <c r="E29" s="1"/>
      <c r="F29" s="1"/>
      <c r="G29" s="1"/>
      <c r="H29" s="1"/>
      <c r="I29" s="1"/>
      <c r="J29" s="1"/>
      <c r="K29" s="1"/>
      <c r="L29" s="1"/>
      <c r="M29" s="1"/>
      <c r="N29" s="1"/>
    </row>
    <row r="30" spans="2:14" x14ac:dyDescent="0.25">
      <c r="B30" s="27"/>
      <c r="C30" s="1"/>
      <c r="D30" s="1"/>
      <c r="E30" s="1"/>
      <c r="F30" s="1"/>
      <c r="G30" s="1"/>
      <c r="H30" s="1"/>
      <c r="I30" s="1"/>
      <c r="J30" s="1"/>
      <c r="K30" s="1"/>
      <c r="L30" s="1"/>
      <c r="M30" s="1"/>
      <c r="N30"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R28"/>
  <sheetViews>
    <sheetView workbookViewId="0">
      <selection activeCell="P19" sqref="P19"/>
    </sheetView>
  </sheetViews>
  <sheetFormatPr baseColWidth="10" defaultColWidth="9.140625" defaultRowHeight="15" x14ac:dyDescent="0.25"/>
  <cols>
    <col min="1" max="1" width="4.140625" customWidth="1"/>
    <col min="2" max="2" width="45.7109375" customWidth="1"/>
    <col min="3" max="3" width="9" customWidth="1"/>
    <col min="15" max="15" width="13.85546875" customWidth="1"/>
  </cols>
  <sheetData>
    <row r="1" spans="2:16" ht="15.75" thickBot="1" x14ac:dyDescent="0.3"/>
    <row r="2" spans="2:16" ht="15" customHeight="1" x14ac:dyDescent="0.25">
      <c r="B2" s="295"/>
      <c r="C2" s="291"/>
      <c r="D2" s="291"/>
      <c r="E2" s="291"/>
      <c r="F2" s="291"/>
      <c r="G2" s="291"/>
      <c r="H2" s="291"/>
      <c r="I2" s="291"/>
      <c r="J2" s="291"/>
      <c r="K2" s="291"/>
      <c r="L2" s="291"/>
      <c r="M2" s="291"/>
      <c r="N2" s="292"/>
    </row>
    <row r="3" spans="2:16" ht="15" customHeight="1" x14ac:dyDescent="0.25">
      <c r="B3" s="296"/>
      <c r="C3" s="293"/>
      <c r="D3" s="293"/>
      <c r="E3" s="293"/>
      <c r="F3" s="293"/>
      <c r="G3" s="293"/>
      <c r="H3" s="293"/>
      <c r="I3" s="293"/>
      <c r="J3" s="293"/>
      <c r="K3" s="293"/>
      <c r="L3" s="293"/>
      <c r="M3" s="293"/>
      <c r="N3" s="294"/>
    </row>
    <row r="4" spans="2:16" ht="15" customHeight="1" x14ac:dyDescent="0.25">
      <c r="B4" s="296"/>
      <c r="C4" s="293"/>
      <c r="D4" s="293"/>
      <c r="E4" s="293"/>
      <c r="F4" s="293"/>
      <c r="G4" s="293"/>
      <c r="H4" s="293"/>
      <c r="I4" s="293"/>
      <c r="J4" s="293"/>
      <c r="K4" s="293"/>
      <c r="L4" s="293"/>
      <c r="M4" s="293"/>
      <c r="N4" s="294"/>
    </row>
    <row r="5" spans="2:16" ht="15" customHeight="1" x14ac:dyDescent="0.25">
      <c r="B5" s="296"/>
      <c r="C5" s="293"/>
      <c r="D5" s="293"/>
      <c r="E5" s="293"/>
      <c r="F5" s="293"/>
      <c r="G5" s="293"/>
      <c r="H5" s="293"/>
      <c r="I5" s="293"/>
      <c r="J5" s="293"/>
      <c r="K5" s="293"/>
      <c r="L5" s="293"/>
      <c r="M5" s="293"/>
      <c r="N5" s="294"/>
    </row>
    <row r="6" spans="2:16" ht="15" customHeight="1" x14ac:dyDescent="0.25">
      <c r="B6" s="296"/>
      <c r="C6" s="293"/>
      <c r="D6" s="293"/>
      <c r="E6" s="293"/>
      <c r="F6" s="293"/>
      <c r="G6" s="293"/>
      <c r="H6" s="293"/>
      <c r="I6" s="293"/>
      <c r="J6" s="293"/>
      <c r="K6" s="293"/>
      <c r="L6" s="293"/>
      <c r="M6" s="293"/>
      <c r="N6" s="294"/>
    </row>
    <row r="7" spans="2:16" ht="48.75" customHeight="1" thickBot="1" x14ac:dyDescent="0.3">
      <c r="B7" s="296"/>
      <c r="C7" s="293"/>
      <c r="D7" s="293"/>
      <c r="E7" s="293"/>
      <c r="F7" s="293"/>
      <c r="G7" s="293"/>
      <c r="H7" s="293"/>
      <c r="I7" s="293"/>
      <c r="J7" s="293"/>
      <c r="K7" s="293"/>
      <c r="L7" s="293"/>
      <c r="M7" s="293"/>
      <c r="N7" s="294"/>
    </row>
    <row r="8" spans="2:16" ht="18.75" customHeight="1" thickBot="1" x14ac:dyDescent="0.3">
      <c r="B8" s="296"/>
      <c r="C8" s="33">
        <v>2014</v>
      </c>
      <c r="D8" s="33">
        <v>2015</v>
      </c>
      <c r="E8" s="33">
        <v>2016</v>
      </c>
      <c r="F8" s="33">
        <v>2017</v>
      </c>
      <c r="G8" s="33">
        <v>2018</v>
      </c>
      <c r="H8" s="33">
        <v>2019</v>
      </c>
      <c r="I8" s="33">
        <v>2020</v>
      </c>
      <c r="J8" s="205">
        <v>2021</v>
      </c>
      <c r="K8" s="112">
        <v>2022</v>
      </c>
      <c r="L8" s="112">
        <v>2023</v>
      </c>
      <c r="M8" s="112">
        <v>2024</v>
      </c>
      <c r="N8" s="113">
        <v>2025</v>
      </c>
    </row>
    <row r="9" spans="2:16" ht="18.75" thickBot="1" x14ac:dyDescent="0.4">
      <c r="B9" s="267" t="s">
        <v>34</v>
      </c>
      <c r="C9" s="65"/>
      <c r="D9" s="65"/>
      <c r="E9" s="65"/>
      <c r="F9" s="65"/>
      <c r="G9" s="65"/>
      <c r="H9" s="65"/>
      <c r="I9" s="65"/>
      <c r="J9" s="64"/>
      <c r="K9" s="65"/>
      <c r="L9" s="65"/>
      <c r="M9" s="46"/>
      <c r="N9" s="47"/>
    </row>
    <row r="10" spans="2:16" ht="17.25" thickBot="1" x14ac:dyDescent="0.35">
      <c r="B10" s="268" t="s">
        <v>11</v>
      </c>
      <c r="C10" s="42">
        <f>'1.Income statement'!C15</f>
        <v>16.5</v>
      </c>
      <c r="D10" s="42">
        <f>'1.Income statement'!D15</f>
        <v>21.2</v>
      </c>
      <c r="E10" s="42">
        <f>'1.Income statement'!E15</f>
        <v>26.8</v>
      </c>
      <c r="F10" s="42">
        <f>'1.Income statement'!F15</f>
        <v>33</v>
      </c>
      <c r="G10" s="42">
        <f>'1.Income statement'!G15</f>
        <v>39.1</v>
      </c>
      <c r="H10" s="42">
        <f>'1.Income statement'!H15</f>
        <v>40</v>
      </c>
      <c r="I10" s="42">
        <f>'1.Income statement'!I15</f>
        <v>22</v>
      </c>
      <c r="J10" s="41">
        <f>'1.Income statement'!J15</f>
        <v>42.910999999999994</v>
      </c>
      <c r="K10" s="42">
        <f>'1.Income statement'!K15</f>
        <v>47.202099999999994</v>
      </c>
      <c r="L10" s="42">
        <f>'1.Income statement'!L15</f>
        <v>51.922309999999989</v>
      </c>
      <c r="M10" s="42">
        <f>'1.Income statement'!M15</f>
        <v>57.114540999999996</v>
      </c>
      <c r="N10" s="43">
        <f>'1.Income statement'!N15</f>
        <v>62.825995099999993</v>
      </c>
      <c r="O10" s="16" t="s">
        <v>25</v>
      </c>
      <c r="P10" s="10">
        <f>'1.Income statement'!$P$11</f>
        <v>0.1</v>
      </c>
    </row>
    <row r="11" spans="2:16" ht="16.5" x14ac:dyDescent="0.3">
      <c r="B11" s="269" t="s">
        <v>35</v>
      </c>
      <c r="C11" s="49">
        <f>'1.Income statement'!C17</f>
        <v>1.6</v>
      </c>
      <c r="D11" s="49">
        <f>'1.Income statement'!D17</f>
        <v>1.7</v>
      </c>
      <c r="E11" s="49">
        <f>'1.Income statement'!E17</f>
        <v>1.6</v>
      </c>
      <c r="F11" s="49">
        <f>'1.Income statement'!F17</f>
        <v>2.8</v>
      </c>
      <c r="G11" s="49">
        <f>'1.Income statement'!G17</f>
        <v>4.5</v>
      </c>
      <c r="H11" s="49">
        <f>'1.Income statement'!H17</f>
        <v>4.8</v>
      </c>
      <c r="I11" s="49">
        <f>'1.Income statement'!I17</f>
        <v>3.5</v>
      </c>
      <c r="J11" s="48">
        <f>'1.Income statement'!J17</f>
        <v>3.85</v>
      </c>
      <c r="K11" s="49">
        <f>'1.Income statement'!K17</f>
        <v>4.2350000000000003</v>
      </c>
      <c r="L11" s="49">
        <f>'1.Income statement'!L17</f>
        <v>4.6585000000000001</v>
      </c>
      <c r="M11" s="49">
        <f>'1.Income statement'!M17</f>
        <v>5.1243499999999997</v>
      </c>
      <c r="N11" s="50">
        <f>'1.Income statement'!N17</f>
        <v>5.6367849999999997</v>
      </c>
    </row>
    <row r="12" spans="2:16" x14ac:dyDescent="0.25">
      <c r="B12" s="270" t="s">
        <v>33</v>
      </c>
      <c r="C12" s="52">
        <f>'1.Income statement'!C20</f>
        <v>3</v>
      </c>
      <c r="D12" s="52">
        <f>'1.Income statement'!D20</f>
        <v>3.6</v>
      </c>
      <c r="E12" s="52">
        <f>'1.Income statement'!E20</f>
        <v>4.8</v>
      </c>
      <c r="F12" s="52">
        <f>'1.Income statement'!F20</f>
        <v>5.7</v>
      </c>
      <c r="G12" s="52">
        <f>'1.Income statement'!G20</f>
        <v>6.6</v>
      </c>
      <c r="H12" s="52">
        <f>'1.Income statement'!H20</f>
        <v>6.2</v>
      </c>
      <c r="I12" s="52">
        <f>'1.Income statement'!I20</f>
        <v>3.5</v>
      </c>
      <c r="J12" s="51">
        <f>'1.Income statement'!J20</f>
        <v>7.4215899999999984</v>
      </c>
      <c r="K12" s="52">
        <f>'1.Income statement'!K20</f>
        <v>8.1637489999999993</v>
      </c>
      <c r="L12" s="52">
        <f>'1.Income statement'!L20</f>
        <v>8.9801238999999988</v>
      </c>
      <c r="M12" s="52">
        <f>'1.Income statement'!M20</f>
        <v>9.8781362899999987</v>
      </c>
      <c r="N12" s="53">
        <f>'1.Income statement'!N20</f>
        <v>10.865949919</v>
      </c>
    </row>
    <row r="13" spans="2:16" x14ac:dyDescent="0.25">
      <c r="B13" s="271" t="s">
        <v>12</v>
      </c>
      <c r="C13" s="42">
        <f>'1.Income statement'!C24</f>
        <v>11.9</v>
      </c>
      <c r="D13" s="42">
        <f>'1.Income statement'!D24</f>
        <v>15.9</v>
      </c>
      <c r="E13" s="42">
        <f>'1.Income statement'!E24</f>
        <v>20.399999999999999</v>
      </c>
      <c r="F13" s="42">
        <f>'1.Income statement'!F24</f>
        <v>24.5</v>
      </c>
      <c r="G13" s="42">
        <f>'1.Income statement'!G24</f>
        <v>28</v>
      </c>
      <c r="H13" s="42">
        <f>'1.Income statement'!H24</f>
        <v>29.000000000000004</v>
      </c>
      <c r="I13" s="42">
        <f>'1.Income statement'!I24</f>
        <v>15</v>
      </c>
      <c r="J13" s="41">
        <f>'1.Income statement'!J24</f>
        <v>31.639409999999994</v>
      </c>
      <c r="K13" s="42">
        <f>'1.Income statement'!K24</f>
        <v>34.803350999999992</v>
      </c>
      <c r="L13" s="42">
        <f>'1.Income statement'!L24</f>
        <v>38.283686099999997</v>
      </c>
      <c r="M13" s="42">
        <f>'1.Income statement'!M24</f>
        <v>42.112054709999995</v>
      </c>
      <c r="N13" s="43">
        <f>'1.Income statement'!N24</f>
        <v>46.323260180999995</v>
      </c>
    </row>
    <row r="14" spans="2:16" x14ac:dyDescent="0.25">
      <c r="B14" s="272" t="s">
        <v>39</v>
      </c>
      <c r="C14" s="149">
        <v>1</v>
      </c>
      <c r="D14" s="149">
        <v>18</v>
      </c>
      <c r="E14" s="149">
        <v>0</v>
      </c>
      <c r="F14" s="149">
        <v>0</v>
      </c>
      <c r="G14" s="149">
        <v>0</v>
      </c>
      <c r="H14" s="250">
        <v>0.6</v>
      </c>
      <c r="I14" s="264">
        <v>0</v>
      </c>
      <c r="J14" s="52">
        <f t="shared" ref="J14:N14" si="0">I14*$P$10+I14</f>
        <v>0</v>
      </c>
      <c r="K14" s="52">
        <f t="shared" si="0"/>
        <v>0</v>
      </c>
      <c r="L14" s="52">
        <f t="shared" si="0"/>
        <v>0</v>
      </c>
      <c r="M14" s="52">
        <f t="shared" si="0"/>
        <v>0</v>
      </c>
      <c r="N14" s="53">
        <f t="shared" si="0"/>
        <v>0</v>
      </c>
    </row>
    <row r="15" spans="2:16" x14ac:dyDescent="0.25">
      <c r="B15" s="273" t="s">
        <v>36</v>
      </c>
      <c r="C15" s="149">
        <v>54</v>
      </c>
      <c r="D15" s="149">
        <v>30</v>
      </c>
      <c r="E15" s="149">
        <v>49</v>
      </c>
      <c r="F15" s="149">
        <v>104</v>
      </c>
      <c r="G15" s="149">
        <v>108</v>
      </c>
      <c r="H15" s="149">
        <v>119</v>
      </c>
      <c r="I15" s="265">
        <v>99</v>
      </c>
      <c r="J15" s="52">
        <f t="shared" ref="J15:N17" si="1">I15*$P$10+I15</f>
        <v>108.9</v>
      </c>
      <c r="K15" s="52">
        <f t="shared" si="1"/>
        <v>119.79</v>
      </c>
      <c r="L15" s="52">
        <f t="shared" si="1"/>
        <v>131.76900000000001</v>
      </c>
      <c r="M15" s="52">
        <f t="shared" si="1"/>
        <v>144.94589999999999</v>
      </c>
      <c r="N15" s="53">
        <f t="shared" si="1"/>
        <v>159.44048999999998</v>
      </c>
    </row>
    <row r="16" spans="2:16" x14ac:dyDescent="0.25">
      <c r="B16" s="272" t="s">
        <v>37</v>
      </c>
      <c r="C16" s="149">
        <v>0</v>
      </c>
      <c r="D16" s="149">
        <v>0</v>
      </c>
      <c r="E16" s="149">
        <v>0</v>
      </c>
      <c r="F16" s="149">
        <v>0</v>
      </c>
      <c r="G16" s="149">
        <v>0</v>
      </c>
      <c r="H16" s="149">
        <v>0</v>
      </c>
      <c r="I16" s="265">
        <v>0</v>
      </c>
      <c r="J16" s="52">
        <f t="shared" si="1"/>
        <v>0</v>
      </c>
      <c r="K16" s="52">
        <f t="shared" si="1"/>
        <v>0</v>
      </c>
      <c r="L16" s="52">
        <f t="shared" si="1"/>
        <v>0</v>
      </c>
      <c r="M16" s="52">
        <f t="shared" si="1"/>
        <v>0</v>
      </c>
      <c r="N16" s="53">
        <f t="shared" si="1"/>
        <v>0</v>
      </c>
    </row>
    <row r="17" spans="2:18" x14ac:dyDescent="0.25">
      <c r="B17" s="272" t="s">
        <v>38</v>
      </c>
      <c r="C17" s="150">
        <v>81</v>
      </c>
      <c r="D17" s="150">
        <v>128</v>
      </c>
      <c r="E17" s="150">
        <v>139</v>
      </c>
      <c r="F17" s="150">
        <v>153</v>
      </c>
      <c r="G17" s="149">
        <v>165</v>
      </c>
      <c r="H17" s="150">
        <v>180</v>
      </c>
      <c r="I17" s="266">
        <v>181</v>
      </c>
      <c r="J17" s="151">
        <f t="shared" si="1"/>
        <v>199.1</v>
      </c>
      <c r="K17" s="151">
        <f t="shared" si="1"/>
        <v>219.01</v>
      </c>
      <c r="L17" s="151">
        <f t="shared" si="1"/>
        <v>240.911</v>
      </c>
      <c r="M17" s="151">
        <f t="shared" si="1"/>
        <v>265.00209999999998</v>
      </c>
      <c r="N17" s="53">
        <f t="shared" si="1"/>
        <v>291.50230999999997</v>
      </c>
    </row>
    <row r="18" spans="2:18" x14ac:dyDescent="0.25">
      <c r="B18" s="274" t="s">
        <v>42</v>
      </c>
      <c r="C18" s="58">
        <f t="shared" ref="C18:F18" si="2">C17+C15-C14</f>
        <v>134</v>
      </c>
      <c r="D18" s="58">
        <f t="shared" si="2"/>
        <v>140</v>
      </c>
      <c r="E18" s="58">
        <f t="shared" si="2"/>
        <v>188</v>
      </c>
      <c r="F18" s="58">
        <f t="shared" si="2"/>
        <v>257</v>
      </c>
      <c r="G18" s="195">
        <f>G17+G15-G14</f>
        <v>273</v>
      </c>
      <c r="H18" s="195">
        <f>H17+H15-H14</f>
        <v>298.39999999999998</v>
      </c>
      <c r="I18" s="54">
        <f>I17+I15-I14</f>
        <v>280</v>
      </c>
      <c r="J18" s="195">
        <f t="shared" ref="J18:N18" si="3">J17+J15-J14</f>
        <v>308</v>
      </c>
      <c r="K18" s="58">
        <f t="shared" si="3"/>
        <v>338.8</v>
      </c>
      <c r="L18" s="58">
        <f t="shared" si="3"/>
        <v>372.68</v>
      </c>
      <c r="M18" s="58">
        <f t="shared" si="3"/>
        <v>409.94799999999998</v>
      </c>
      <c r="N18" s="54">
        <f t="shared" si="3"/>
        <v>450.94279999999992</v>
      </c>
      <c r="R18" s="224"/>
    </row>
    <row r="19" spans="2:18" x14ac:dyDescent="0.25">
      <c r="B19" s="275" t="s">
        <v>43</v>
      </c>
      <c r="C19" s="55">
        <f t="shared" ref="C19:F19" si="4">C15-C14+C17-C16</f>
        <v>134</v>
      </c>
      <c r="D19" s="55">
        <f t="shared" si="4"/>
        <v>140</v>
      </c>
      <c r="E19" s="55">
        <f t="shared" si="4"/>
        <v>188</v>
      </c>
      <c r="F19" s="55">
        <f t="shared" si="4"/>
        <v>257</v>
      </c>
      <c r="G19" s="55">
        <f>G15-G14+G17-G16</f>
        <v>273</v>
      </c>
      <c r="H19" s="55">
        <f>H15-H14+H17-H16</f>
        <v>298.39999999999998</v>
      </c>
      <c r="I19" s="55">
        <f>I15-I14+I17-I16</f>
        <v>280</v>
      </c>
      <c r="J19" s="131">
        <f t="shared" ref="J19:N19" si="5">J15-J14+J17-J16</f>
        <v>308</v>
      </c>
      <c r="K19" s="55">
        <f t="shared" si="5"/>
        <v>338.8</v>
      </c>
      <c r="L19" s="55">
        <f t="shared" si="5"/>
        <v>372.68</v>
      </c>
      <c r="M19" s="55">
        <f t="shared" si="5"/>
        <v>409.94799999999998</v>
      </c>
      <c r="N19" s="56">
        <f t="shared" si="5"/>
        <v>450.94279999999992</v>
      </c>
    </row>
    <row r="20" spans="2:18" x14ac:dyDescent="0.25">
      <c r="B20" s="273"/>
      <c r="C20" s="57"/>
      <c r="D20" s="57"/>
      <c r="E20" s="57"/>
      <c r="F20" s="57"/>
      <c r="G20" s="57"/>
      <c r="H20" s="251"/>
      <c r="I20" s="251"/>
      <c r="J20" s="132"/>
      <c r="K20" s="58"/>
      <c r="L20" s="58"/>
      <c r="M20" s="58"/>
      <c r="N20" s="59"/>
    </row>
    <row r="21" spans="2:18" x14ac:dyDescent="0.25">
      <c r="B21" s="272" t="s">
        <v>40</v>
      </c>
      <c r="C21" s="44">
        <f t="shared" ref="C21:G21" si="6">C13/C17</f>
        <v>0.14691358024691359</v>
      </c>
      <c r="D21" s="44">
        <f t="shared" si="6"/>
        <v>0.12421875</v>
      </c>
      <c r="E21" s="44">
        <f t="shared" si="6"/>
        <v>0.14676258992805755</v>
      </c>
      <c r="F21" s="44">
        <f t="shared" si="6"/>
        <v>0.16013071895424835</v>
      </c>
      <c r="G21" s="44">
        <f t="shared" si="6"/>
        <v>0.16969696969696971</v>
      </c>
      <c r="H21" s="44">
        <f t="shared" ref="H21:N21" si="7">H13/H17</f>
        <v>0.16111111111111112</v>
      </c>
      <c r="I21" s="44">
        <f t="shared" ref="I21" si="8">I13/I17</f>
        <v>8.2872928176795577E-2</v>
      </c>
      <c r="J21" s="133">
        <f t="shared" si="7"/>
        <v>0.15891215469613257</v>
      </c>
      <c r="K21" s="44">
        <f t="shared" si="7"/>
        <v>0.15891215469613257</v>
      </c>
      <c r="L21" s="44">
        <f t="shared" si="7"/>
        <v>0.1589121546961326</v>
      </c>
      <c r="M21" s="44">
        <f t="shared" si="7"/>
        <v>0.1589121546961326</v>
      </c>
      <c r="N21" s="45">
        <f t="shared" si="7"/>
        <v>0.1589121546961326</v>
      </c>
    </row>
    <row r="22" spans="2:18" x14ac:dyDescent="0.25">
      <c r="B22" s="272" t="s">
        <v>45</v>
      </c>
      <c r="C22" s="22">
        <f t="shared" ref="C22:G22" si="9">C10/C19</f>
        <v>0.12313432835820895</v>
      </c>
      <c r="D22" s="22">
        <f t="shared" si="9"/>
        <v>0.15142857142857141</v>
      </c>
      <c r="E22" s="22">
        <f t="shared" si="9"/>
        <v>0.14255319148936171</v>
      </c>
      <c r="F22" s="22">
        <f t="shared" si="9"/>
        <v>0.12840466926070038</v>
      </c>
      <c r="G22" s="22">
        <f t="shared" si="9"/>
        <v>0.14322344322344324</v>
      </c>
      <c r="H22" s="22">
        <f t="shared" ref="H22:N22" si="10">H10/H19</f>
        <v>0.13404825737265416</v>
      </c>
      <c r="I22" s="22">
        <f t="shared" ref="I22" si="11">I10/I19</f>
        <v>7.857142857142857E-2</v>
      </c>
      <c r="J22" s="134">
        <f t="shared" si="10"/>
        <v>0.13932142857142854</v>
      </c>
      <c r="K22" s="22">
        <f t="shared" si="10"/>
        <v>0.13932142857142854</v>
      </c>
      <c r="L22" s="22">
        <f t="shared" si="10"/>
        <v>0.13932142857142854</v>
      </c>
      <c r="M22" s="22">
        <f t="shared" si="10"/>
        <v>0.13932142857142857</v>
      </c>
      <c r="N22" s="24">
        <f t="shared" si="10"/>
        <v>0.13932142857142857</v>
      </c>
    </row>
    <row r="23" spans="2:18" ht="15.75" thickBot="1" x14ac:dyDescent="0.3">
      <c r="B23" s="276" t="s">
        <v>44</v>
      </c>
      <c r="C23" s="23">
        <f t="shared" ref="C23:G23" si="12">C10/C18</f>
        <v>0.12313432835820895</v>
      </c>
      <c r="D23" s="23">
        <f t="shared" si="12"/>
        <v>0.15142857142857141</v>
      </c>
      <c r="E23" s="23">
        <f t="shared" si="12"/>
        <v>0.14255319148936171</v>
      </c>
      <c r="F23" s="23">
        <f t="shared" si="12"/>
        <v>0.12840466926070038</v>
      </c>
      <c r="G23" s="23">
        <f t="shared" si="12"/>
        <v>0.14322344322344324</v>
      </c>
      <c r="H23" s="23">
        <f t="shared" ref="H23:N23" si="13">H10/H18</f>
        <v>0.13404825737265416</v>
      </c>
      <c r="I23" s="23">
        <f t="shared" ref="I23" si="14">I10/I18</f>
        <v>7.857142857142857E-2</v>
      </c>
      <c r="J23" s="135">
        <f t="shared" si="13"/>
        <v>0.13932142857142854</v>
      </c>
      <c r="K23" s="23">
        <f t="shared" si="13"/>
        <v>0.13932142857142854</v>
      </c>
      <c r="L23" s="23">
        <f t="shared" si="13"/>
        <v>0.13932142857142854</v>
      </c>
      <c r="M23" s="23">
        <f t="shared" si="13"/>
        <v>0.13932142857142857</v>
      </c>
      <c r="N23" s="25">
        <f t="shared" si="13"/>
        <v>0.13932142857142857</v>
      </c>
    </row>
    <row r="24" spans="2:18" x14ac:dyDescent="0.25">
      <c r="B24" s="1"/>
      <c r="C24" s="1"/>
      <c r="D24" s="1"/>
      <c r="E24" s="1"/>
      <c r="F24" s="1"/>
      <c r="G24" s="1"/>
      <c r="H24" s="1"/>
      <c r="I24" s="1"/>
      <c r="J24" s="1"/>
      <c r="K24" s="1"/>
      <c r="L24" s="1"/>
      <c r="M24" s="1"/>
      <c r="N24" s="1"/>
    </row>
    <row r="25" spans="2:18" x14ac:dyDescent="0.25">
      <c r="B25" s="1"/>
      <c r="C25" s="1"/>
      <c r="D25" s="1"/>
      <c r="E25" s="1"/>
      <c r="F25" s="1"/>
      <c r="G25" s="1"/>
      <c r="H25" s="1"/>
      <c r="I25" s="1"/>
      <c r="J25" s="1"/>
      <c r="K25" s="1"/>
      <c r="L25" s="1"/>
      <c r="M25" s="1"/>
      <c r="N25" s="1"/>
    </row>
    <row r="26" spans="2:18" x14ac:dyDescent="0.25">
      <c r="B26" s="1"/>
      <c r="C26" s="1"/>
      <c r="D26" s="1"/>
      <c r="E26" s="1"/>
      <c r="F26" s="1"/>
      <c r="G26" s="1"/>
      <c r="H26" s="1"/>
      <c r="I26" s="1"/>
      <c r="J26" s="1"/>
      <c r="K26" s="1"/>
      <c r="L26" s="1"/>
      <c r="M26" s="1"/>
      <c r="N26" s="1"/>
    </row>
    <row r="27" spans="2:18" x14ac:dyDescent="0.25">
      <c r="B27" s="1"/>
      <c r="C27" s="1"/>
      <c r="D27" s="1"/>
      <c r="E27" s="1"/>
      <c r="F27" s="1"/>
      <c r="G27" s="1"/>
      <c r="H27" s="1"/>
      <c r="I27" s="1"/>
      <c r="J27" s="1"/>
      <c r="K27" s="1"/>
      <c r="L27" s="1"/>
      <c r="M27" s="1"/>
      <c r="N27" s="1"/>
    </row>
    <row r="28" spans="2:18" x14ac:dyDescent="0.25">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abSelected="1" workbookViewId="0">
      <selection activeCell="Q23" sqref="Q23"/>
    </sheetView>
  </sheetViews>
  <sheetFormatPr baseColWidth="10" defaultColWidth="9.140625" defaultRowHeight="15" x14ac:dyDescent="0.25"/>
  <cols>
    <col min="1" max="1" width="4" customWidth="1"/>
    <col min="2" max="2" width="35.5703125" customWidth="1"/>
    <col min="8" max="8" width="11.7109375" bestFit="1" customWidth="1"/>
    <col min="9" max="9" width="11.7109375" customWidth="1"/>
    <col min="10" max="10" width="10.5703125" customWidth="1"/>
    <col min="11" max="11" width="10" customWidth="1"/>
    <col min="12" max="12" width="10.28515625" customWidth="1"/>
    <col min="13" max="14" width="10.42578125" customWidth="1"/>
    <col min="15" max="15" width="7" customWidth="1"/>
    <col min="16" max="16" width="13.7109375" customWidth="1"/>
  </cols>
  <sheetData>
    <row r="1" spans="2:22" ht="15.75" thickBot="1" x14ac:dyDescent="0.3"/>
    <row r="2" spans="2:22" ht="15" customHeight="1" x14ac:dyDescent="0.25">
      <c r="B2" s="295"/>
      <c r="C2" s="303"/>
      <c r="D2" s="303"/>
      <c r="E2" s="303"/>
      <c r="F2" s="303"/>
      <c r="G2" s="303"/>
      <c r="H2" s="303"/>
      <c r="I2" s="303"/>
      <c r="J2" s="303"/>
      <c r="K2" s="303"/>
      <c r="L2" s="303"/>
      <c r="M2" s="303"/>
      <c r="N2" s="304"/>
      <c r="O2" s="1"/>
      <c r="P2" s="1"/>
      <c r="Q2" s="1"/>
      <c r="R2" s="1"/>
      <c r="S2" s="1"/>
      <c r="T2" s="1"/>
      <c r="U2" s="1"/>
      <c r="V2" s="1"/>
    </row>
    <row r="3" spans="2:22" ht="15" customHeight="1" x14ac:dyDescent="0.25">
      <c r="B3" s="296"/>
      <c r="C3" s="305"/>
      <c r="D3" s="305"/>
      <c r="E3" s="305"/>
      <c r="F3" s="305"/>
      <c r="G3" s="305"/>
      <c r="H3" s="305"/>
      <c r="I3" s="305"/>
      <c r="J3" s="305"/>
      <c r="K3" s="305"/>
      <c r="L3" s="305"/>
      <c r="M3" s="305"/>
      <c r="N3" s="306"/>
      <c r="O3" s="1"/>
      <c r="P3" s="1"/>
      <c r="Q3" s="1"/>
      <c r="R3" s="1"/>
      <c r="S3" s="1"/>
      <c r="T3" s="1"/>
      <c r="U3" s="1"/>
      <c r="V3" s="1"/>
    </row>
    <row r="4" spans="2:22" ht="15" customHeight="1" x14ac:dyDescent="0.25">
      <c r="B4" s="296"/>
      <c r="C4" s="305"/>
      <c r="D4" s="305"/>
      <c r="E4" s="305"/>
      <c r="F4" s="305"/>
      <c r="G4" s="305"/>
      <c r="H4" s="305"/>
      <c r="I4" s="305"/>
      <c r="J4" s="305"/>
      <c r="K4" s="305"/>
      <c r="L4" s="305"/>
      <c r="M4" s="305"/>
      <c r="N4" s="306"/>
      <c r="O4" s="1"/>
      <c r="P4" s="1"/>
      <c r="Q4" s="1"/>
      <c r="R4" s="1"/>
      <c r="S4" s="1"/>
      <c r="T4" s="1"/>
      <c r="U4" s="1"/>
      <c r="V4" s="1"/>
    </row>
    <row r="5" spans="2:22" ht="15" customHeight="1" x14ac:dyDescent="0.25">
      <c r="B5" s="296"/>
      <c r="C5" s="305"/>
      <c r="D5" s="305"/>
      <c r="E5" s="305"/>
      <c r="F5" s="305"/>
      <c r="G5" s="305"/>
      <c r="H5" s="305"/>
      <c r="I5" s="305"/>
      <c r="J5" s="305"/>
      <c r="K5" s="305"/>
      <c r="L5" s="305"/>
      <c r="M5" s="305"/>
      <c r="N5" s="306"/>
      <c r="O5" s="1"/>
      <c r="P5" s="1"/>
      <c r="Q5" s="1"/>
      <c r="R5" s="1"/>
      <c r="S5" s="1"/>
      <c r="T5" s="1"/>
      <c r="U5" s="1"/>
      <c r="V5" s="1"/>
    </row>
    <row r="6" spans="2:22" ht="15" customHeight="1" x14ac:dyDescent="0.25">
      <c r="B6" s="296"/>
      <c r="C6" s="305"/>
      <c r="D6" s="305"/>
      <c r="E6" s="305"/>
      <c r="F6" s="305"/>
      <c r="G6" s="305"/>
      <c r="H6" s="305"/>
      <c r="I6" s="305"/>
      <c r="J6" s="305"/>
      <c r="K6" s="305"/>
      <c r="L6" s="305"/>
      <c r="M6" s="305"/>
      <c r="N6" s="306"/>
      <c r="O6" s="1"/>
      <c r="P6" s="1"/>
      <c r="Q6" s="1"/>
      <c r="R6" s="1"/>
      <c r="S6" s="1"/>
      <c r="T6" s="1"/>
      <c r="U6" s="1"/>
      <c r="V6" s="1"/>
    </row>
    <row r="7" spans="2:22" ht="48.75" customHeight="1" thickBot="1" x14ac:dyDescent="0.3">
      <c r="B7" s="296"/>
      <c r="C7" s="305"/>
      <c r="D7" s="305"/>
      <c r="E7" s="305"/>
      <c r="F7" s="305"/>
      <c r="G7" s="305"/>
      <c r="H7" s="305"/>
      <c r="I7" s="305"/>
      <c r="J7" s="307"/>
      <c r="K7" s="307"/>
      <c r="L7" s="307"/>
      <c r="M7" s="307"/>
      <c r="N7" s="308"/>
      <c r="O7" s="1"/>
      <c r="P7" s="1"/>
      <c r="Q7" s="1"/>
      <c r="R7" s="1"/>
      <c r="S7" s="1"/>
      <c r="T7" s="1"/>
      <c r="U7" s="1"/>
      <c r="V7" s="1"/>
    </row>
    <row r="8" spans="2:22" ht="18.75" customHeight="1" thickBot="1" x14ac:dyDescent="0.3">
      <c r="B8" s="297"/>
      <c r="C8" s="32">
        <v>2014</v>
      </c>
      <c r="D8" s="33">
        <v>2015</v>
      </c>
      <c r="E8" s="33">
        <v>2016</v>
      </c>
      <c r="F8" s="33">
        <v>2017</v>
      </c>
      <c r="G8" s="33">
        <v>2018</v>
      </c>
      <c r="H8" s="33">
        <v>2019</v>
      </c>
      <c r="I8" s="254">
        <v>2020</v>
      </c>
      <c r="J8" s="205">
        <v>2021</v>
      </c>
      <c r="K8" s="112">
        <v>2022</v>
      </c>
      <c r="L8" s="112">
        <v>2023</v>
      </c>
      <c r="M8" s="112">
        <v>2024</v>
      </c>
      <c r="N8" s="113">
        <v>2025</v>
      </c>
      <c r="O8" s="1"/>
      <c r="P8" s="1"/>
      <c r="Q8" s="1"/>
      <c r="R8" s="1"/>
      <c r="S8" s="1"/>
      <c r="T8" s="1"/>
      <c r="U8" s="1"/>
      <c r="V8" s="1"/>
    </row>
    <row r="9" spans="2:22" ht="16.5" thickBot="1" x14ac:dyDescent="0.3">
      <c r="B9" s="201" t="s">
        <v>22</v>
      </c>
      <c r="C9" s="118"/>
      <c r="D9" s="30"/>
      <c r="E9" s="30"/>
      <c r="F9" s="30"/>
      <c r="G9" s="30"/>
      <c r="H9" s="30"/>
      <c r="I9" s="255"/>
      <c r="J9" s="30"/>
      <c r="K9" s="30"/>
      <c r="L9" s="30"/>
      <c r="M9" s="57"/>
      <c r="N9" s="119"/>
      <c r="O9" s="298" t="s">
        <v>14</v>
      </c>
      <c r="P9" s="299"/>
      <c r="Q9" s="15">
        <v>23</v>
      </c>
      <c r="R9" s="1"/>
      <c r="S9" s="1"/>
      <c r="T9" s="1"/>
      <c r="U9" s="1"/>
      <c r="V9" s="1"/>
    </row>
    <row r="10" spans="2:22" ht="15.75" x14ac:dyDescent="0.25">
      <c r="B10" s="66" t="s">
        <v>21</v>
      </c>
      <c r="C10" s="117"/>
      <c r="D10" s="115"/>
      <c r="E10" s="115"/>
      <c r="F10" s="115"/>
      <c r="G10" s="115"/>
      <c r="H10" s="115">
        <f>$Q$9*'1.Income statement'!H27</f>
        <v>276</v>
      </c>
      <c r="I10" s="256">
        <f>$Q$9*'1.Income statement'!I27</f>
        <v>276</v>
      </c>
      <c r="J10" s="115">
        <f>$Q$9*'1.Income statement'!J27</f>
        <v>276</v>
      </c>
      <c r="K10" s="115">
        <f>$Q$9*'1.Income statement'!K27</f>
        <v>276</v>
      </c>
      <c r="L10" s="115">
        <f>$Q$9*'1.Income statement'!L27</f>
        <v>276</v>
      </c>
      <c r="M10" s="115">
        <f>$Q$9*'1.Income statement'!M27</f>
        <v>276</v>
      </c>
      <c r="N10" s="120">
        <f>$Q$9*'1.Income statement'!N27</f>
        <v>276</v>
      </c>
      <c r="O10" s="14"/>
      <c r="P10" s="14"/>
      <c r="Q10" s="14"/>
      <c r="R10" s="1"/>
      <c r="S10" s="1"/>
      <c r="T10" s="1"/>
      <c r="U10" s="1"/>
      <c r="V10" s="1"/>
    </row>
    <row r="11" spans="2:22" ht="15.75" x14ac:dyDescent="0.25">
      <c r="B11" s="66" t="s">
        <v>50</v>
      </c>
      <c r="C11" s="117">
        <f>'3.retornos capital'!C15-'3.retornos capital'!C14</f>
        <v>53</v>
      </c>
      <c r="D11" s="115">
        <f>'3.retornos capital'!D15-'3.retornos capital'!D14</f>
        <v>12</v>
      </c>
      <c r="E11" s="115">
        <f>'3.retornos capital'!E15-'3.retornos capital'!E14</f>
        <v>49</v>
      </c>
      <c r="F11" s="115">
        <f>'3.retornos capital'!F15-'3.retornos capital'!F14</f>
        <v>104</v>
      </c>
      <c r="G11" s="115">
        <f>'3.retornos capital'!G15-'3.retornos capital'!G14</f>
        <v>108</v>
      </c>
      <c r="H11" s="115">
        <f>'3.retornos capital'!H15-'3.retornos capital'!H14</f>
        <v>118.4</v>
      </c>
      <c r="I11" s="256">
        <f>'3.retornos capital'!I15-'3.retornos capital'!I14</f>
        <v>99</v>
      </c>
      <c r="J11" s="277">
        <v>90</v>
      </c>
      <c r="K11" s="277">
        <v>85</v>
      </c>
      <c r="L11" s="277">
        <v>75</v>
      </c>
      <c r="M11" s="277">
        <v>60</v>
      </c>
      <c r="N11" s="278">
        <v>45</v>
      </c>
      <c r="O11" s="300"/>
      <c r="P11" s="300"/>
      <c r="Q11" s="14"/>
      <c r="R11" s="1"/>
      <c r="S11" s="1"/>
      <c r="T11" s="1"/>
      <c r="U11" s="1"/>
      <c r="V11" s="1"/>
    </row>
    <row r="12" spans="2:22" ht="15.75" x14ac:dyDescent="0.25">
      <c r="B12" s="202" t="s">
        <v>75</v>
      </c>
      <c r="C12" s="204">
        <f>C11/'1.Income statement'!C12</f>
        <v>3.1927710843373491</v>
      </c>
      <c r="D12" s="136">
        <f>D11/'1.Income statement'!D12</f>
        <v>0.56074766355140193</v>
      </c>
      <c r="E12" s="136">
        <f>E11/'1.Income statement'!E12</f>
        <v>1.8148148148148149</v>
      </c>
      <c r="F12" s="136">
        <f>F11/'1.Income statement'!F12</f>
        <v>3.1231231231231233</v>
      </c>
      <c r="G12" s="136">
        <f>G11/'1.Income statement'!G12</f>
        <v>2.7341772151898733</v>
      </c>
      <c r="H12" s="136">
        <f>H11/'1.Income statement'!H12</f>
        <v>2.927070457354759</v>
      </c>
      <c r="I12" s="12">
        <f>I11/'1.Income statement'!I12</f>
        <v>4.5</v>
      </c>
      <c r="J12" s="136">
        <f>J11/'1.Income statement'!J12</f>
        <v>2.0973643121810261</v>
      </c>
      <c r="K12" s="136">
        <f>K11/'1.Income statement'!K12</f>
        <v>1.800767338741285</v>
      </c>
      <c r="L12" s="136">
        <f>L11/'1.Income statement'!L12</f>
        <v>1.4444657797389988</v>
      </c>
      <c r="M12" s="136">
        <f>M11/'1.Income statement'!M12</f>
        <v>1.0505205670829081</v>
      </c>
      <c r="N12" s="121">
        <f>N11/'1.Income statement'!N12</f>
        <v>0.71626402301107372</v>
      </c>
      <c r="O12" s="301"/>
      <c r="P12" s="301"/>
      <c r="Q12" s="14"/>
      <c r="R12" s="1"/>
      <c r="S12" s="1"/>
      <c r="T12" s="1"/>
      <c r="U12" s="1"/>
      <c r="V12" s="1"/>
    </row>
    <row r="13" spans="2:22" ht="15.75" x14ac:dyDescent="0.25">
      <c r="B13" s="203" t="s">
        <v>20</v>
      </c>
      <c r="C13" s="41"/>
      <c r="D13" s="42"/>
      <c r="E13" s="42"/>
      <c r="F13" s="42"/>
      <c r="G13" s="42"/>
      <c r="H13" s="42">
        <f>H10+H11</f>
        <v>394.4</v>
      </c>
      <c r="I13" s="13">
        <f>I10+I11</f>
        <v>375</v>
      </c>
      <c r="J13" s="42">
        <f t="shared" ref="J13:N13" si="0">J10+J11</f>
        <v>366</v>
      </c>
      <c r="K13" s="42">
        <f t="shared" si="0"/>
        <v>361</v>
      </c>
      <c r="L13" s="42">
        <f t="shared" si="0"/>
        <v>351</v>
      </c>
      <c r="M13" s="42">
        <f t="shared" si="0"/>
        <v>336</v>
      </c>
      <c r="N13" s="43">
        <f t="shared" si="0"/>
        <v>321</v>
      </c>
      <c r="O13" s="301"/>
      <c r="P13" s="301"/>
      <c r="Q13" s="14"/>
      <c r="R13" s="1"/>
      <c r="S13" s="1"/>
      <c r="T13" s="1"/>
      <c r="U13" s="1"/>
      <c r="V13" s="1"/>
    </row>
    <row r="14" spans="2:22" ht="15.75" x14ac:dyDescent="0.25">
      <c r="B14" s="66" t="s">
        <v>6</v>
      </c>
      <c r="C14" s="117">
        <f>'1.Income statement'!C12</f>
        <v>16.600000000000001</v>
      </c>
      <c r="D14" s="115">
        <f>'1.Income statement'!D12</f>
        <v>21.4</v>
      </c>
      <c r="E14" s="115">
        <f>'1.Income statement'!E12</f>
        <v>27</v>
      </c>
      <c r="F14" s="115">
        <f>'1.Income statement'!F12</f>
        <v>33.299999999999997</v>
      </c>
      <c r="G14" s="115">
        <f>'1.Income statement'!G12</f>
        <v>39.5</v>
      </c>
      <c r="H14" s="253">
        <f>'1.Income statement'!H12</f>
        <v>40.450000000000003</v>
      </c>
      <c r="I14" s="263">
        <f>'1.Income statement'!I12</f>
        <v>22</v>
      </c>
      <c r="J14" s="115">
        <f>'1.Income statement'!J12</f>
        <v>42.910999999999994</v>
      </c>
      <c r="K14" s="115">
        <f>'1.Income statement'!K12</f>
        <v>47.202099999999994</v>
      </c>
      <c r="L14" s="115">
        <f>'1.Income statement'!L12</f>
        <v>51.922309999999989</v>
      </c>
      <c r="M14" s="115">
        <f>'1.Income statement'!M12</f>
        <v>57.114540999999996</v>
      </c>
      <c r="N14" s="122">
        <f>'1.Income statement'!N12</f>
        <v>62.825995099999993</v>
      </c>
      <c r="O14" s="301"/>
      <c r="P14" s="301"/>
      <c r="Q14" s="14"/>
      <c r="R14" s="1"/>
      <c r="S14" s="1"/>
      <c r="T14" s="1"/>
      <c r="U14" s="1"/>
      <c r="V14" s="1"/>
    </row>
    <row r="15" spans="2:22" ht="15.75" x14ac:dyDescent="0.25">
      <c r="B15" s="66" t="s">
        <v>11</v>
      </c>
      <c r="C15" s="117">
        <f>'1.Income statement'!C15</f>
        <v>16.5</v>
      </c>
      <c r="D15" s="115">
        <f>'1.Income statement'!D15</f>
        <v>21.2</v>
      </c>
      <c r="E15" s="115">
        <f>'1.Income statement'!E15</f>
        <v>26.8</v>
      </c>
      <c r="F15" s="115">
        <f>'1.Income statement'!F15</f>
        <v>33</v>
      </c>
      <c r="G15" s="115">
        <f>'1.Income statement'!G15</f>
        <v>39.1</v>
      </c>
      <c r="H15" s="115">
        <f>'1.Income statement'!H15</f>
        <v>40</v>
      </c>
      <c r="I15" s="256">
        <f>'1.Income statement'!I15</f>
        <v>22</v>
      </c>
      <c r="J15" s="115">
        <f>'1.Income statement'!J15</f>
        <v>42.910999999999994</v>
      </c>
      <c r="K15" s="115">
        <f>'1.Income statement'!K15</f>
        <v>47.202099999999994</v>
      </c>
      <c r="L15" s="115">
        <f>'1.Income statement'!L15</f>
        <v>51.922309999999989</v>
      </c>
      <c r="M15" s="115">
        <f>'1.Income statement'!M15</f>
        <v>57.114540999999996</v>
      </c>
      <c r="N15" s="120">
        <f>'1.Income statement'!N15</f>
        <v>62.825995099999993</v>
      </c>
      <c r="O15" s="301"/>
      <c r="P15" s="301"/>
      <c r="Q15" s="14"/>
      <c r="R15" s="1"/>
      <c r="S15" s="1"/>
      <c r="T15" s="1"/>
      <c r="U15" s="1"/>
      <c r="V15" s="1"/>
    </row>
    <row r="16" spans="2:22" ht="15.75" x14ac:dyDescent="0.25">
      <c r="B16" s="66" t="s">
        <v>12</v>
      </c>
      <c r="C16" s="117">
        <f>'1.Income statement'!C24</f>
        <v>11.9</v>
      </c>
      <c r="D16" s="115">
        <f>'1.Income statement'!D24</f>
        <v>15.9</v>
      </c>
      <c r="E16" s="115">
        <f>'1.Income statement'!E24</f>
        <v>20.399999999999999</v>
      </c>
      <c r="F16" s="115">
        <f>'1.Income statement'!F24</f>
        <v>24.5</v>
      </c>
      <c r="G16" s="115">
        <f>'1.Income statement'!G24</f>
        <v>28</v>
      </c>
      <c r="H16" s="115">
        <f>'1.Income statement'!H24</f>
        <v>29.000000000000004</v>
      </c>
      <c r="I16" s="256">
        <f>'1.Income statement'!I24</f>
        <v>15</v>
      </c>
      <c r="J16" s="115">
        <f>'1.Income statement'!J24</f>
        <v>31.639409999999994</v>
      </c>
      <c r="K16" s="115">
        <f>'1.Income statement'!K24</f>
        <v>34.803350999999992</v>
      </c>
      <c r="L16" s="115">
        <f>'1.Income statement'!L24</f>
        <v>38.283686099999997</v>
      </c>
      <c r="M16" s="115">
        <f>'1.Income statement'!M24</f>
        <v>42.112054709999995</v>
      </c>
      <c r="N16" s="120">
        <f>'1.Income statement'!N24</f>
        <v>46.323260180999995</v>
      </c>
      <c r="O16" s="309"/>
      <c r="P16" s="310"/>
      <c r="Q16" s="14"/>
      <c r="R16" s="1"/>
      <c r="S16" s="1"/>
      <c r="T16" s="1"/>
      <c r="U16" s="1"/>
      <c r="V16" s="1"/>
    </row>
    <row r="17" spans="2:22" ht="15.75" x14ac:dyDescent="0.25">
      <c r="B17" s="66" t="s">
        <v>13</v>
      </c>
      <c r="C17" s="117">
        <f>'2.Flujos de caja'!C15</f>
        <v>10.900000000000002</v>
      </c>
      <c r="D17" s="115">
        <f>'2.Flujos de caja'!D15</f>
        <v>15.299999999999999</v>
      </c>
      <c r="E17" s="115">
        <f>'2.Flujos de caja'!E15</f>
        <v>20.299999999999997</v>
      </c>
      <c r="F17" s="115">
        <f>'2.Flujos de caja'!F15</f>
        <v>23.799999999999997</v>
      </c>
      <c r="G17" s="115">
        <f>'2.Flujos de caja'!G15</f>
        <v>27.57</v>
      </c>
      <c r="H17" s="115">
        <f>'2.Flujos de caja'!H15</f>
        <v>29.150000000000009</v>
      </c>
      <c r="I17" s="256">
        <f>'2.Flujos de caja'!I15</f>
        <v>13.8</v>
      </c>
      <c r="J17" s="115">
        <f>'2.Flujos de caja'!J15</f>
        <v>30.319409999999994</v>
      </c>
      <c r="K17" s="115">
        <f>'2.Flujos de caja'!K15</f>
        <v>33.351350999999994</v>
      </c>
      <c r="L17" s="115">
        <f>'2.Flujos de caja'!L15</f>
        <v>36.686486099999996</v>
      </c>
      <c r="M17" s="115">
        <f>'2.Flujos de caja'!M15</f>
        <v>40.355134709999994</v>
      </c>
      <c r="N17" s="120">
        <f>'2.Flujos de caja'!N15</f>
        <v>44.390648180999989</v>
      </c>
      <c r="O17" s="301"/>
      <c r="P17" s="301"/>
      <c r="Q17" s="14"/>
      <c r="R17" s="1"/>
      <c r="S17" s="1"/>
      <c r="T17" s="1"/>
      <c r="U17" s="1"/>
      <c r="V17" s="1"/>
    </row>
    <row r="18" spans="2:22" ht="15.75" x14ac:dyDescent="0.25">
      <c r="B18" s="66" t="s">
        <v>71</v>
      </c>
      <c r="C18" s="117">
        <f>'3.retornos capital'!C17/'1.Income statement'!C27</f>
        <v>6.75</v>
      </c>
      <c r="D18" s="115">
        <f>'3.retornos capital'!D17/'1.Income statement'!D27</f>
        <v>10.666666666666666</v>
      </c>
      <c r="E18" s="115">
        <f>'3.retornos capital'!E17/'1.Income statement'!E27</f>
        <v>11.583333333333334</v>
      </c>
      <c r="F18" s="115">
        <f>'3.retornos capital'!F17/'1.Income statement'!F27</f>
        <v>12.75</v>
      </c>
      <c r="G18" s="115">
        <f>'3.retornos capital'!G17/'1.Income statement'!G27</f>
        <v>13.75</v>
      </c>
      <c r="H18" s="115">
        <f>'3.retornos capital'!H17/'1.Income statement'!H27</f>
        <v>15</v>
      </c>
      <c r="I18" s="256">
        <f>'3.retornos capital'!I17/'1.Income statement'!I27</f>
        <v>15.083333333333334</v>
      </c>
      <c r="J18" s="115">
        <f>'3.retornos capital'!J17/'1.Income statement'!J27</f>
        <v>16.591666666666665</v>
      </c>
      <c r="K18" s="115">
        <f>'3.retornos capital'!K17/'1.Income statement'!K27</f>
        <v>18.250833333333333</v>
      </c>
      <c r="L18" s="115">
        <f>'3.retornos capital'!L17/'1.Income statement'!L27</f>
        <v>20.075916666666668</v>
      </c>
      <c r="M18" s="115">
        <f>'3.retornos capital'!M17/'1.Income statement'!M27</f>
        <v>22.083508333333331</v>
      </c>
      <c r="N18" s="120">
        <f>'3.retornos capital'!N17/'1.Income statement'!N27</f>
        <v>24.291859166666665</v>
      </c>
      <c r="O18" s="21"/>
      <c r="P18" s="21"/>
      <c r="Q18" s="14"/>
      <c r="R18" s="1"/>
      <c r="S18" s="1"/>
      <c r="T18" s="1"/>
      <c r="U18" s="1"/>
      <c r="V18" s="1"/>
    </row>
    <row r="19" spans="2:22" ht="16.5" thickBot="1" x14ac:dyDescent="0.3">
      <c r="B19" s="220" t="s">
        <v>76</v>
      </c>
      <c r="C19" s="221">
        <f>C11/'3.retornos capital'!C17</f>
        <v>0.65432098765432101</v>
      </c>
      <c r="D19" s="223">
        <f>D11/'3.retornos capital'!D17</f>
        <v>9.375E-2</v>
      </c>
      <c r="E19" s="223">
        <f>E11/'3.retornos capital'!E17</f>
        <v>0.35251798561151076</v>
      </c>
      <c r="F19" s="223">
        <f>F11/'3.retornos capital'!F17</f>
        <v>0.6797385620915033</v>
      </c>
      <c r="G19" s="223">
        <f>G11/'3.retornos capital'!G17</f>
        <v>0.65454545454545454</v>
      </c>
      <c r="H19" s="223">
        <f>H11/'3.retornos capital'!H17</f>
        <v>0.65777777777777779</v>
      </c>
      <c r="I19" s="257">
        <f>I11/'3.retornos capital'!I17</f>
        <v>0.54696132596685088</v>
      </c>
      <c r="J19" s="223">
        <f>J11/'3.retornos capital'!J17</f>
        <v>0.45203415369161226</v>
      </c>
      <c r="K19" s="223">
        <f>K11/'3.retornos capital'!K17</f>
        <v>0.38811013195744487</v>
      </c>
      <c r="L19" s="223">
        <f>L11/'3.retornos capital'!L17</f>
        <v>0.31131828766639963</v>
      </c>
      <c r="M19" s="223">
        <f>M11/'3.retornos capital'!M17</f>
        <v>0.22641330012101793</v>
      </c>
      <c r="N19" s="222">
        <f>N11/'3.retornos capital'!N17</f>
        <v>0.15437270462796676</v>
      </c>
      <c r="O19" s="217"/>
      <c r="P19" s="217"/>
      <c r="Q19" s="14"/>
      <c r="R19" s="1"/>
      <c r="S19" s="1"/>
      <c r="T19" s="1"/>
      <c r="U19" s="1"/>
      <c r="V19" s="1"/>
    </row>
    <row r="20" spans="2:22" ht="15.75" thickBot="1" x14ac:dyDescent="0.3">
      <c r="B20" s="128"/>
      <c r="C20" s="129" t="s">
        <v>78</v>
      </c>
      <c r="D20" s="129" t="s">
        <v>41</v>
      </c>
      <c r="E20" s="208"/>
      <c r="F20" s="208"/>
      <c r="G20" s="208"/>
      <c r="H20" s="208"/>
      <c r="I20" s="209"/>
      <c r="J20" s="208"/>
      <c r="K20" s="208"/>
      <c r="L20" s="208"/>
      <c r="M20" s="208"/>
      <c r="N20" s="210"/>
      <c r="O20" s="311"/>
      <c r="P20" s="311"/>
      <c r="Q20" s="5"/>
      <c r="R20" s="1"/>
      <c r="S20" s="1"/>
      <c r="T20" s="1"/>
      <c r="U20" s="1"/>
      <c r="V20" s="1"/>
    </row>
    <row r="21" spans="2:22" ht="19.5" thickBot="1" x14ac:dyDescent="0.3">
      <c r="B21" s="206" t="s">
        <v>19</v>
      </c>
      <c r="C21" s="116">
        <f>(L21/$Q$9)^(1/3)-1</f>
        <v>0.24760632189461607</v>
      </c>
      <c r="D21" s="116">
        <f>(N21/$Q$9)^(1/5)-1</f>
        <v>0.18632481294219838</v>
      </c>
      <c r="E21" s="6" t="s">
        <v>48</v>
      </c>
      <c r="F21" s="6"/>
      <c r="G21" s="6"/>
      <c r="H21" s="146"/>
      <c r="I21" s="18">
        <f>IF(--I11&lt;0,(I16*$Q$21-I11),IF(--I11&gt;0,I16*$Q$21))/'1.Income statement'!I27</f>
        <v>17.5</v>
      </c>
      <c r="J21" s="146">
        <f>IF(--J11&lt;0,(J16*$Q$21-J11),IF(--J11&gt;0,J16*$Q$21))/'1.Income statement'!J27</f>
        <v>36.912644999999991</v>
      </c>
      <c r="K21" s="146">
        <f>IF(--K11&lt;0,(K16*$Q$21-K11),IF(--K11&gt;0,K16*$Q$21))/'1.Income statement'!K27</f>
        <v>40.603909499999993</v>
      </c>
      <c r="L21" s="146">
        <f>IF(--L11&lt;0,(L16*$Q$21-L11),IF(--L11&gt;0,L16*$Q$21))/'1.Income statement'!L27</f>
        <v>44.664300449999992</v>
      </c>
      <c r="M21" s="146">
        <f>IF(--M11&lt;0,(M16*$Q$21-M11),IF(--M11&gt;0,M16*$Q$21))/'1.Income statement'!M27</f>
        <v>49.130730494999995</v>
      </c>
      <c r="N21" s="211">
        <f>IF(--N11&lt;0,(N16*$Q$21-N11),IF(--N11&gt;0,N16*$Q$21))/'1.Income statement'!N27</f>
        <v>54.043803544499987</v>
      </c>
      <c r="O21" s="130" t="s">
        <v>23</v>
      </c>
      <c r="P21" s="130"/>
      <c r="Q21" s="9">
        <v>14</v>
      </c>
      <c r="R21" s="1"/>
      <c r="S21" s="1"/>
      <c r="T21" s="1"/>
      <c r="U21" s="1"/>
      <c r="V21" s="1"/>
    </row>
    <row r="22" spans="2:22" ht="19.5" thickBot="1" x14ac:dyDescent="0.3">
      <c r="B22" s="206" t="s">
        <v>74</v>
      </c>
      <c r="C22" s="114">
        <f t="shared" ref="C22" si="1">(L22/$Q$9)^(1/3)-1</f>
        <v>0.20409064248297915</v>
      </c>
      <c r="D22" s="114">
        <f>(N22/$Q$9)^(1/5)-1</f>
        <v>0.16132181145862146</v>
      </c>
      <c r="E22" s="7" t="s">
        <v>72</v>
      </c>
      <c r="F22" s="57"/>
      <c r="G22" s="57"/>
      <c r="H22" s="146"/>
      <c r="I22" s="18">
        <f>I18*$Q$22</f>
        <v>30.166666666666668</v>
      </c>
      <c r="J22" s="146">
        <f>J18*$Q$22</f>
        <v>33.18333333333333</v>
      </c>
      <c r="K22" s="146">
        <f t="shared" ref="K22:N22" si="2">K18*$Q$22</f>
        <v>36.501666666666665</v>
      </c>
      <c r="L22" s="146">
        <f t="shared" si="2"/>
        <v>40.151833333333336</v>
      </c>
      <c r="M22" s="146">
        <f t="shared" si="2"/>
        <v>44.167016666666662</v>
      </c>
      <c r="N22" s="211">
        <f t="shared" si="2"/>
        <v>48.58371833333333</v>
      </c>
      <c r="O22" s="302" t="s">
        <v>73</v>
      </c>
      <c r="P22" s="302"/>
      <c r="Q22" s="9">
        <v>2</v>
      </c>
      <c r="R22" s="1"/>
      <c r="S22" s="1"/>
      <c r="T22" s="1"/>
      <c r="U22" s="1"/>
      <c r="V22" s="1"/>
    </row>
    <row r="23" spans="2:22" ht="19.5" thickBot="1" x14ac:dyDescent="0.3">
      <c r="B23" s="206"/>
      <c r="C23" s="212"/>
      <c r="D23" s="57"/>
      <c r="E23" s="7"/>
      <c r="F23" s="57"/>
      <c r="G23" s="57"/>
      <c r="H23" s="146"/>
      <c r="I23" s="18"/>
      <c r="J23" s="19"/>
      <c r="K23" s="19"/>
      <c r="L23" s="19"/>
      <c r="M23" s="19"/>
      <c r="N23" s="123"/>
      <c r="O23" s="302"/>
      <c r="P23" s="302"/>
      <c r="Q23" s="9"/>
      <c r="R23" s="1"/>
      <c r="S23" s="1"/>
      <c r="T23" s="1"/>
      <c r="U23" s="1"/>
      <c r="V23" s="1"/>
    </row>
    <row r="24" spans="2:22" ht="19.5" thickBot="1" x14ac:dyDescent="0.3">
      <c r="B24" s="207"/>
      <c r="C24" s="213"/>
      <c r="D24" s="124"/>
      <c r="E24" s="125"/>
      <c r="F24" s="124"/>
      <c r="G24" s="124"/>
      <c r="H24" s="252"/>
      <c r="I24" s="252"/>
      <c r="J24" s="258"/>
      <c r="K24" s="126"/>
      <c r="L24" s="126"/>
      <c r="M24" s="126"/>
      <c r="N24" s="127"/>
      <c r="O24" s="302"/>
      <c r="P24" s="302"/>
      <c r="Q24" s="9"/>
      <c r="R24" s="1"/>
      <c r="S24" s="1"/>
      <c r="T24" s="1"/>
      <c r="U24" s="1"/>
      <c r="V24" s="1"/>
    </row>
    <row r="25" spans="2:22" ht="15.75" x14ac:dyDescent="0.25">
      <c r="B25" s="4"/>
      <c r="C25" s="3"/>
      <c r="D25" s="3"/>
      <c r="E25" s="3"/>
      <c r="F25" s="3"/>
      <c r="G25" s="3"/>
      <c r="H25" s="3"/>
      <c r="I25" s="3"/>
      <c r="J25" s="3"/>
      <c r="K25" s="3"/>
      <c r="L25" s="3"/>
      <c r="M25" s="3"/>
      <c r="N25" s="3"/>
      <c r="O25" s="1"/>
      <c r="P25" s="1"/>
      <c r="Q25" s="1"/>
      <c r="R25" s="1"/>
      <c r="S25" s="1"/>
      <c r="T25" s="1"/>
      <c r="U25" s="1"/>
      <c r="V25" s="1"/>
    </row>
    <row r="26" spans="2:22" x14ac:dyDescent="0.25">
      <c r="B26" s="2"/>
      <c r="C26" s="3"/>
      <c r="D26" s="3"/>
      <c r="E26" s="3"/>
      <c r="F26" s="3"/>
      <c r="G26" s="3"/>
      <c r="H26" s="3"/>
      <c r="I26" s="3"/>
      <c r="J26" s="3"/>
      <c r="K26" s="3"/>
      <c r="L26" s="3"/>
      <c r="M26" s="3"/>
      <c r="N26" s="3"/>
      <c r="O26" s="1"/>
      <c r="P26" s="1"/>
      <c r="Q26" s="1"/>
      <c r="R26" s="1"/>
      <c r="S26" s="1"/>
      <c r="T26" s="1"/>
      <c r="U26" s="1"/>
      <c r="V26" s="1"/>
    </row>
    <row r="27" spans="2:22" x14ac:dyDescent="0.25">
      <c r="B27" s="2"/>
      <c r="C27" s="2"/>
      <c r="D27" s="2"/>
      <c r="E27" s="2"/>
      <c r="F27" s="2"/>
      <c r="G27" s="2"/>
      <c r="H27" s="2"/>
      <c r="I27" s="2"/>
      <c r="J27" s="2"/>
      <c r="K27" s="2"/>
      <c r="L27" s="2"/>
      <c r="M27" s="2"/>
      <c r="N27" s="2"/>
      <c r="O27" s="1"/>
      <c r="P27" s="1"/>
      <c r="Q27" s="1"/>
      <c r="R27" s="1"/>
      <c r="S27" s="1"/>
      <c r="T27" s="1"/>
      <c r="U27" s="1"/>
      <c r="V27" s="1"/>
    </row>
    <row r="28" spans="2:22" x14ac:dyDescent="0.25">
      <c r="B28" s="2"/>
      <c r="C28" s="2"/>
      <c r="D28" s="2"/>
      <c r="E28" s="2"/>
      <c r="F28" s="2"/>
      <c r="G28" s="2"/>
      <c r="H28" s="2"/>
      <c r="I28" s="2"/>
      <c r="J28" s="2"/>
      <c r="K28" s="2"/>
      <c r="L28" s="2"/>
      <c r="M28" s="2"/>
      <c r="N28" s="2"/>
      <c r="O28" s="1"/>
      <c r="P28" s="1"/>
      <c r="Q28" s="1"/>
      <c r="R28" s="1"/>
      <c r="S28" s="1"/>
      <c r="T28" s="1"/>
      <c r="U28" s="1"/>
      <c r="V28" s="1"/>
    </row>
    <row r="29" spans="2:22" x14ac:dyDescent="0.25">
      <c r="B29" s="1"/>
      <c r="C29" s="1"/>
      <c r="D29" s="1"/>
      <c r="E29" s="1"/>
      <c r="F29" s="1"/>
      <c r="G29" s="1"/>
      <c r="H29" s="1"/>
      <c r="I29" s="1"/>
      <c r="J29" s="1"/>
      <c r="K29" s="1"/>
      <c r="L29" s="1"/>
      <c r="M29" s="1"/>
      <c r="N29" s="1"/>
      <c r="O29" s="1"/>
      <c r="P29" s="1"/>
      <c r="Q29" s="1"/>
      <c r="R29" s="1"/>
      <c r="S29" s="1"/>
      <c r="T29" s="1"/>
      <c r="U29" s="1"/>
      <c r="V29" s="1"/>
    </row>
    <row r="30" spans="2:22" x14ac:dyDescent="0.25">
      <c r="B30" s="1"/>
      <c r="C30" s="1"/>
      <c r="D30" s="1"/>
      <c r="E30" s="1"/>
      <c r="F30" s="1"/>
      <c r="G30" s="1"/>
      <c r="H30" s="1"/>
      <c r="I30" s="1"/>
      <c r="J30" s="1"/>
      <c r="K30" s="1"/>
      <c r="L30" s="1"/>
      <c r="M30" s="1"/>
      <c r="N30" s="1"/>
      <c r="O30" s="1"/>
      <c r="P30" s="1"/>
      <c r="Q30" s="1"/>
      <c r="R30" s="1"/>
      <c r="S30" s="1"/>
      <c r="T30" s="1"/>
      <c r="U30" s="1"/>
      <c r="V30" s="1"/>
    </row>
    <row r="31" spans="2:22" x14ac:dyDescent="0.25">
      <c r="B31" s="1"/>
      <c r="C31" s="1"/>
      <c r="D31" s="1"/>
      <c r="E31" s="1"/>
      <c r="F31" s="1"/>
      <c r="G31" s="1"/>
      <c r="H31" s="1"/>
      <c r="I31" s="1"/>
      <c r="J31" s="1"/>
      <c r="K31" s="1"/>
      <c r="L31" s="1"/>
      <c r="M31" s="1"/>
      <c r="N31" s="1"/>
      <c r="O31" s="1"/>
      <c r="P31" s="1"/>
      <c r="Q31" s="1"/>
      <c r="R31" s="1"/>
      <c r="S31" s="1"/>
      <c r="T31" s="1"/>
      <c r="U31" s="1"/>
      <c r="V31" s="1"/>
    </row>
    <row r="32" spans="2:22" x14ac:dyDescent="0.25">
      <c r="B32" s="1"/>
      <c r="C32" s="1"/>
      <c r="D32" s="1"/>
      <c r="E32" s="1"/>
      <c r="F32" s="1"/>
      <c r="G32" s="1"/>
      <c r="H32" s="1"/>
      <c r="I32" s="1"/>
      <c r="J32" s="1"/>
      <c r="K32" s="1"/>
      <c r="L32" s="1"/>
      <c r="M32" s="1"/>
      <c r="N32" s="1"/>
      <c r="O32" s="1"/>
      <c r="P32" s="1"/>
      <c r="Q32" s="1"/>
      <c r="R32" s="1"/>
      <c r="S32" s="1"/>
      <c r="T32" s="1"/>
      <c r="U32" s="1"/>
      <c r="V32" s="1"/>
    </row>
    <row r="33" spans="2:22" x14ac:dyDescent="0.25">
      <c r="B33" s="1"/>
      <c r="C33" s="1"/>
      <c r="D33" s="1"/>
      <c r="E33" s="1"/>
      <c r="F33" s="1"/>
      <c r="G33" s="1"/>
      <c r="H33" s="1"/>
      <c r="I33" s="1"/>
      <c r="J33" s="1"/>
      <c r="K33" s="1"/>
      <c r="L33" s="1"/>
      <c r="M33" s="1"/>
      <c r="N33" s="1"/>
      <c r="O33" s="1"/>
      <c r="P33" s="1"/>
      <c r="Q33" s="1"/>
      <c r="R33" s="1"/>
      <c r="S33" s="1"/>
      <c r="T33" s="1"/>
      <c r="U33" s="1"/>
      <c r="V33" s="1"/>
    </row>
    <row r="41" spans="2:22" x14ac:dyDescent="0.25">
      <c r="Q41" s="8"/>
    </row>
  </sheetData>
  <mergeCells count="14">
    <mergeCell ref="O23:P23"/>
    <mergeCell ref="O24:P24"/>
    <mergeCell ref="C2:N7"/>
    <mergeCell ref="O13:P13"/>
    <mergeCell ref="O14:P14"/>
    <mergeCell ref="O15:P15"/>
    <mergeCell ref="O16:P16"/>
    <mergeCell ref="O17:P17"/>
    <mergeCell ref="O20:P20"/>
    <mergeCell ref="B2:B8"/>
    <mergeCell ref="O9:P9"/>
    <mergeCell ref="O11:P11"/>
    <mergeCell ref="O12:P12"/>
    <mergeCell ref="O22:P22"/>
  </mergeCells>
  <dataValidations disablePrompts="1" count="1">
    <dataValidation type="list" allowBlank="1" showInputMessage="1" showErrorMessage="1" sqref="Q12"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10" workbookViewId="0">
      <selection activeCell="F17" sqref="F17"/>
    </sheetView>
  </sheetViews>
  <sheetFormatPr baseColWidth="10" defaultRowHeight="15" x14ac:dyDescent="0.25"/>
  <cols>
    <col min="2" max="2" width="105.140625" customWidth="1"/>
    <col min="9" max="9" width="11.42578125" customWidth="1"/>
  </cols>
  <sheetData>
    <row r="3" spans="2:9" ht="51" customHeight="1" x14ac:dyDescent="0.25">
      <c r="B3" s="171" t="s">
        <v>61</v>
      </c>
      <c r="C3" s="168"/>
      <c r="D3" s="168"/>
      <c r="E3" s="168"/>
      <c r="F3" s="168"/>
      <c r="G3" s="168"/>
    </row>
    <row r="4" spans="2:9" ht="46.5" customHeight="1" x14ac:dyDescent="0.25">
      <c r="B4" s="170" t="s">
        <v>49</v>
      </c>
      <c r="C4" s="165"/>
      <c r="D4" s="165"/>
      <c r="E4" s="153"/>
      <c r="F4" s="165"/>
      <c r="G4" s="165"/>
      <c r="H4" s="165"/>
      <c r="I4" s="169"/>
    </row>
    <row r="5" spans="2:9" ht="21" customHeight="1" x14ac:dyDescent="0.25">
      <c r="B5" s="166"/>
      <c r="C5" s="165"/>
      <c r="D5" s="165"/>
      <c r="E5" s="165"/>
      <c r="F5" s="165"/>
      <c r="G5" s="165"/>
      <c r="H5" s="165"/>
      <c r="I5" s="169"/>
    </row>
    <row r="6" spans="2:9" ht="21" customHeight="1" x14ac:dyDescent="0.25">
      <c r="B6" s="312" t="s">
        <v>62</v>
      </c>
      <c r="C6" s="312"/>
      <c r="D6" s="312"/>
      <c r="E6" s="312"/>
      <c r="F6" s="312"/>
      <c r="G6" s="312"/>
      <c r="H6" s="312"/>
      <c r="I6" s="312"/>
    </row>
    <row r="7" spans="2:9" ht="21" customHeight="1" thickBot="1" x14ac:dyDescent="0.35">
      <c r="B7" s="157"/>
      <c r="C7" s="157"/>
      <c r="D7" s="157"/>
      <c r="E7" s="157"/>
      <c r="F7" s="157"/>
      <c r="G7" s="157"/>
      <c r="H7" s="157"/>
      <c r="I7" s="157"/>
    </row>
    <row r="8" spans="2:9" ht="57" customHeight="1" thickBot="1" x14ac:dyDescent="0.35">
      <c r="B8" s="174" t="s">
        <v>63</v>
      </c>
      <c r="C8" s="157"/>
      <c r="D8" s="157"/>
      <c r="E8" s="157"/>
      <c r="F8" s="157"/>
      <c r="G8" s="157"/>
      <c r="H8" s="157"/>
      <c r="I8" s="157"/>
    </row>
    <row r="9" spans="2:9" s="153" customFormat="1" ht="21" customHeight="1" x14ac:dyDescent="0.25">
      <c r="B9" s="162" t="s">
        <v>51</v>
      </c>
      <c r="C9" s="159"/>
      <c r="D9" s="159"/>
      <c r="E9" s="159"/>
      <c r="F9" s="159"/>
      <c r="G9" s="159"/>
      <c r="H9" s="159"/>
      <c r="I9" s="159"/>
    </row>
    <row r="10" spans="2:9" s="153" customFormat="1" ht="21" customHeight="1" x14ac:dyDescent="0.25">
      <c r="B10" s="160" t="s">
        <v>56</v>
      </c>
      <c r="C10" s="159"/>
      <c r="D10" s="159"/>
      <c r="E10" s="159"/>
      <c r="F10" s="159"/>
      <c r="G10" s="159"/>
      <c r="H10" s="159"/>
      <c r="I10" s="159"/>
    </row>
    <row r="11" spans="2:9" s="153" customFormat="1" ht="21" customHeight="1" x14ac:dyDescent="0.25">
      <c r="B11" s="160" t="s">
        <v>52</v>
      </c>
      <c r="C11" s="159"/>
      <c r="D11" s="159"/>
      <c r="E11" s="159"/>
      <c r="F11" s="159"/>
      <c r="G11" s="159"/>
      <c r="H11" s="159"/>
      <c r="I11" s="159"/>
    </row>
    <row r="12" spans="2:9" s="153" customFormat="1" ht="21" customHeight="1" x14ac:dyDescent="0.25">
      <c r="B12" s="160" t="s">
        <v>53</v>
      </c>
      <c r="C12" s="159"/>
      <c r="D12" s="159"/>
      <c r="E12" s="159"/>
      <c r="F12" s="159"/>
      <c r="G12" s="159"/>
      <c r="H12" s="159"/>
      <c r="I12" s="159"/>
    </row>
    <row r="13" spans="2:9" s="153" customFormat="1" ht="21" customHeight="1" x14ac:dyDescent="0.25">
      <c r="B13" s="160" t="s">
        <v>55</v>
      </c>
      <c r="C13" s="159"/>
      <c r="D13" s="159"/>
      <c r="E13" s="159"/>
      <c r="F13" s="159"/>
      <c r="G13" s="159"/>
      <c r="H13" s="159"/>
      <c r="I13" s="159"/>
    </row>
    <row r="14" spans="2:9" s="153" customFormat="1" ht="21" customHeight="1" x14ac:dyDescent="0.25">
      <c r="B14" s="160" t="s">
        <v>69</v>
      </c>
      <c r="C14" s="159"/>
      <c r="D14" s="159"/>
      <c r="E14" s="159"/>
      <c r="F14" s="159"/>
      <c r="G14" s="159"/>
      <c r="H14" s="159"/>
      <c r="I14" s="159"/>
    </row>
    <row r="15" spans="2:9" s="153" customFormat="1" ht="18" customHeight="1" x14ac:dyDescent="0.25">
      <c r="B15" s="313" t="s">
        <v>54</v>
      </c>
      <c r="C15" s="159"/>
      <c r="D15" s="159"/>
      <c r="E15" s="159"/>
      <c r="F15" s="159"/>
      <c r="G15" s="159"/>
      <c r="H15" s="159"/>
      <c r="I15" s="159"/>
    </row>
    <row r="16" spans="2:9" s="153" customFormat="1" ht="39" customHeight="1" thickBot="1" x14ac:dyDescent="0.3">
      <c r="B16" s="314"/>
      <c r="C16" s="159"/>
      <c r="D16" s="159"/>
      <c r="E16" s="159"/>
      <c r="F16" s="159"/>
      <c r="G16" s="159"/>
      <c r="H16" s="159"/>
      <c r="I16" s="159"/>
    </row>
    <row r="17" spans="2:9" s="153" customFormat="1" ht="57" customHeight="1" thickBot="1" x14ac:dyDescent="0.3">
      <c r="B17" s="175" t="s">
        <v>64</v>
      </c>
      <c r="C17" s="154"/>
      <c r="D17" s="154"/>
      <c r="E17" s="154"/>
      <c r="F17" s="154"/>
      <c r="G17" s="154"/>
      <c r="H17" s="154"/>
      <c r="I17" s="154"/>
    </row>
    <row r="18" spans="2:9" s="153" customFormat="1" ht="23.25" customHeight="1" thickBot="1" x14ac:dyDescent="0.3">
      <c r="B18" s="172" t="s">
        <v>67</v>
      </c>
      <c r="C18" s="158"/>
      <c r="D18" s="158"/>
      <c r="E18" s="158"/>
      <c r="F18" s="158"/>
      <c r="G18" s="158"/>
      <c r="H18" s="158"/>
      <c r="I18" s="158"/>
    </row>
    <row r="19" spans="2:9" ht="57" customHeight="1" thickBot="1" x14ac:dyDescent="0.3">
      <c r="B19" s="175" t="s">
        <v>65</v>
      </c>
      <c r="C19" s="158"/>
      <c r="D19" s="158"/>
      <c r="E19" s="158"/>
      <c r="F19" s="158"/>
      <c r="G19" s="158"/>
      <c r="H19" s="158"/>
      <c r="I19" s="158"/>
    </row>
    <row r="20" spans="2:9" ht="21" customHeight="1" x14ac:dyDescent="0.25">
      <c r="B20" s="315" t="s">
        <v>57</v>
      </c>
      <c r="C20" s="153"/>
      <c r="D20" s="153"/>
      <c r="E20" s="153"/>
      <c r="F20" s="153"/>
      <c r="G20" s="153"/>
      <c r="H20" s="153"/>
      <c r="I20" s="153"/>
    </row>
    <row r="21" spans="2:9" ht="21" customHeight="1" x14ac:dyDescent="0.25">
      <c r="B21" s="313"/>
      <c r="C21" s="158"/>
      <c r="D21" s="158"/>
      <c r="E21" s="158"/>
      <c r="F21" s="158"/>
      <c r="G21" s="158"/>
      <c r="H21" s="158"/>
      <c r="I21" s="158"/>
    </row>
    <row r="22" spans="2:9" ht="33" customHeight="1" thickBot="1" x14ac:dyDescent="0.3">
      <c r="B22" s="314"/>
      <c r="C22" s="158"/>
      <c r="D22" s="158"/>
      <c r="E22" s="158"/>
      <c r="F22" s="158"/>
      <c r="G22" s="158"/>
      <c r="H22" s="158"/>
      <c r="I22" s="158"/>
    </row>
    <row r="23" spans="2:9" ht="57" customHeight="1" thickBot="1" x14ac:dyDescent="0.3">
      <c r="B23" s="175" t="s">
        <v>66</v>
      </c>
      <c r="C23" s="158"/>
      <c r="D23" s="158"/>
      <c r="E23" s="158"/>
      <c r="F23" s="158"/>
      <c r="G23" s="158"/>
      <c r="H23" s="158"/>
      <c r="I23" s="158"/>
    </row>
    <row r="24" spans="2:9" ht="35.25" customHeight="1" x14ac:dyDescent="0.25">
      <c r="B24" s="162" t="s">
        <v>68</v>
      </c>
      <c r="C24" s="158"/>
      <c r="D24" s="158"/>
      <c r="E24" s="158"/>
      <c r="F24" s="158"/>
      <c r="G24" s="158"/>
      <c r="H24" s="158"/>
      <c r="I24" s="158"/>
    </row>
    <row r="25" spans="2:9" ht="72" customHeight="1" thickBot="1" x14ac:dyDescent="0.3">
      <c r="B25" s="161" t="s">
        <v>58</v>
      </c>
      <c r="C25" s="158"/>
      <c r="D25" s="158"/>
      <c r="E25" s="158"/>
      <c r="F25" s="158"/>
      <c r="G25" s="158"/>
      <c r="H25" s="158"/>
      <c r="I25" s="158"/>
    </row>
    <row r="26" spans="2:9" ht="26.25" customHeight="1" x14ac:dyDescent="0.25">
      <c r="B26" s="164"/>
      <c r="C26" s="158"/>
      <c r="D26" s="158"/>
      <c r="E26" s="158"/>
      <c r="F26" s="158"/>
      <c r="G26" s="158"/>
      <c r="H26" s="158"/>
      <c r="I26" s="158"/>
    </row>
    <row r="27" spans="2:9" ht="21" x14ac:dyDescent="0.35">
      <c r="B27" s="173" t="s">
        <v>60</v>
      </c>
      <c r="C27" s="163"/>
      <c r="D27" s="163"/>
      <c r="E27" s="163"/>
    </row>
    <row r="28" spans="2:9" ht="61.5" customHeight="1" x14ac:dyDescent="0.25">
      <c r="B28" s="167" t="s">
        <v>59</v>
      </c>
      <c r="C28" s="165"/>
      <c r="D28" s="165"/>
      <c r="E28" s="165"/>
      <c r="F28" s="165"/>
      <c r="G28" s="165"/>
      <c r="H28" s="165"/>
      <c r="I28" s="165"/>
    </row>
    <row r="29" spans="2:9" ht="28.5" customHeight="1" x14ac:dyDescent="0.25">
      <c r="B29" s="316"/>
      <c r="C29" s="316"/>
      <c r="D29" s="316"/>
      <c r="E29" s="316"/>
      <c r="F29" s="316"/>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2021-04-13T15:32:58Z</dcterms:modified>
</cp:coreProperties>
</file>