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defaultThemeVersion="124226"/>
  <xr:revisionPtr revIDLastSave="0" documentId="13_ncr:1_{A9D76C6E-72C2-421A-BA63-EC3D231F3A3A}" xr6:coauthVersionLast="46" xr6:coauthVersionMax="46" xr10:uidLastSave="{00000000-0000-0000-0000-000000000000}"/>
  <bookViews>
    <workbookView xWindow="-120" yWindow="-120" windowWidth="29040" windowHeight="15840"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 i="3" l="1"/>
  <c r="D18" i="3"/>
  <c r="E18" i="3"/>
  <c r="F18" i="3"/>
  <c r="G18" i="3"/>
  <c r="H18" i="3"/>
  <c r="C18" i="3"/>
  <c r="I12" i="1" l="1"/>
  <c r="E14" i="2" l="1"/>
  <c r="F14" i="2"/>
  <c r="G14" i="2"/>
  <c r="H14" i="2"/>
  <c r="I14" i="2"/>
  <c r="D14" i="2"/>
  <c r="C14" i="2"/>
  <c r="G16" i="1" l="1"/>
  <c r="J11" i="2" l="1"/>
  <c r="H11" i="5" l="1"/>
  <c r="I10" i="5"/>
  <c r="I11" i="5"/>
  <c r="I13" i="5" s="1"/>
  <c r="I16" i="5"/>
  <c r="I19" i="3"/>
  <c r="I10" i="3"/>
  <c r="I11" i="3"/>
  <c r="I12" i="3"/>
  <c r="J14" i="1"/>
  <c r="K14" i="1" s="1"/>
  <c r="L14" i="1" s="1"/>
  <c r="M14" i="1" s="1"/>
  <c r="N14" i="1" s="1"/>
  <c r="J17" i="1"/>
  <c r="K17" i="1" s="1"/>
  <c r="L17" i="1" s="1"/>
  <c r="M17" i="1" s="1"/>
  <c r="N17" i="1" s="1"/>
  <c r="J23" i="1"/>
  <c r="I12" i="2"/>
  <c r="I13" i="2"/>
  <c r="I14" i="5" l="1"/>
  <c r="I24" i="5"/>
  <c r="I22" i="3"/>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G19" i="1"/>
  <c r="G21" i="1" s="1"/>
  <c r="F19" i="1"/>
  <c r="F21" i="1" s="1"/>
  <c r="E19" i="1"/>
  <c r="E22" i="1" s="1"/>
  <c r="E24" i="1" s="1"/>
  <c r="E13" i="3" s="1"/>
  <c r="E21" i="3" s="1"/>
  <c r="D19" i="1"/>
  <c r="D22" i="1" s="1"/>
  <c r="D24" i="1" s="1"/>
  <c r="D13" i="3" s="1"/>
  <c r="D21" i="3" s="1"/>
  <c r="C19" i="1"/>
  <c r="C22" i="1" s="1"/>
  <c r="C24" i="1" s="1"/>
  <c r="C13" i="3" s="1"/>
  <c r="C21" i="3" s="1"/>
  <c r="F16" i="1"/>
  <c r="E16" i="1"/>
  <c r="D16" i="1"/>
  <c r="C16" i="1"/>
  <c r="G12" i="1"/>
  <c r="G13" i="1" s="1"/>
  <c r="F12" i="1"/>
  <c r="F13" i="1" s="1"/>
  <c r="E12" i="1"/>
  <c r="E13" i="1" s="1"/>
  <c r="D12" i="1"/>
  <c r="D13" i="1" s="1"/>
  <c r="C12" i="1"/>
  <c r="C13" i="1" s="1"/>
  <c r="G11" i="1"/>
  <c r="F11" i="1"/>
  <c r="E11" i="1"/>
  <c r="D11" i="1"/>
  <c r="C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19" i="1"/>
  <c r="H22" i="1" s="1"/>
  <c r="H24" i="1" s="1"/>
  <c r="H26" i="1" s="1"/>
  <c r="G26" i="1" l="1"/>
  <c r="G25" i="1"/>
  <c r="F26" i="1"/>
  <c r="F25" i="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H16" i="1" l="1"/>
  <c r="C15" i="5"/>
  <c r="D15" i="5"/>
  <c r="E15" i="5"/>
  <c r="F15" i="5"/>
  <c r="G15" i="5"/>
  <c r="H15" i="5" l="1"/>
  <c r="H12" i="5"/>
  <c r="K15" i="3"/>
  <c r="J13" i="5"/>
  <c r="K16" i="3"/>
  <c r="L16" i="3" s="1"/>
  <c r="M16" i="3" s="1"/>
  <c r="N16" i="3" s="1"/>
  <c r="J19" i="3" l="1"/>
  <c r="J18" i="3"/>
  <c r="K17" i="3"/>
  <c r="L15" i="3"/>
  <c r="K11" i="2"/>
  <c r="C13" i="2"/>
  <c r="D13" i="2"/>
  <c r="E13" i="2"/>
  <c r="F13" i="2"/>
  <c r="G13" i="2"/>
  <c r="H13" i="2"/>
  <c r="C12" i="2"/>
  <c r="D12" i="2"/>
  <c r="E12" i="2"/>
  <c r="F12" i="2"/>
  <c r="G12" i="2"/>
  <c r="H12" i="2"/>
  <c r="C10" i="2"/>
  <c r="D10" i="2"/>
  <c r="E10" i="2"/>
  <c r="F10" i="2"/>
  <c r="G10" i="2"/>
  <c r="H10" i="2"/>
  <c r="K21" i="1"/>
  <c r="L21" i="1"/>
  <c r="M21" i="1"/>
  <c r="N21" i="1"/>
  <c r="J21" i="1"/>
  <c r="H13" i="1"/>
  <c r="J15" i="1"/>
  <c r="K11" i="1"/>
  <c r="L11" i="1"/>
  <c r="M11" i="1"/>
  <c r="N11" i="1"/>
  <c r="H11" i="1"/>
  <c r="L11" i="2" l="1"/>
  <c r="C15" i="2"/>
  <c r="C18" i="5" s="1"/>
  <c r="F15" i="2"/>
  <c r="F18" i="5" s="1"/>
  <c r="G15" i="2"/>
  <c r="G18" i="5" s="1"/>
  <c r="D15" i="2"/>
  <c r="D18" i="5" s="1"/>
  <c r="E15" i="2"/>
  <c r="E18" i="5" s="1"/>
  <c r="K18" i="3"/>
  <c r="K13" i="5"/>
  <c r="H15" i="2"/>
  <c r="H18" i="5" s="1"/>
  <c r="K19" i="3"/>
  <c r="J16" i="5"/>
  <c r="J24" i="5" s="1"/>
  <c r="J10" i="3"/>
  <c r="J23" i="3" s="1"/>
  <c r="J12" i="2"/>
  <c r="J11" i="3"/>
  <c r="L17" i="3"/>
  <c r="M15" i="3"/>
  <c r="J12" i="1"/>
  <c r="J16" i="1"/>
  <c r="K10" i="1"/>
  <c r="K15" i="1" s="1"/>
  <c r="H21" i="1"/>
  <c r="M11" i="2" l="1"/>
  <c r="L18" i="3"/>
  <c r="L13" i="5"/>
  <c r="L19" i="3"/>
  <c r="J22" i="3"/>
  <c r="K16" i="5"/>
  <c r="K24" i="5" s="1"/>
  <c r="K10" i="3"/>
  <c r="J12" i="5"/>
  <c r="J15" i="5"/>
  <c r="J23" i="5" s="1"/>
  <c r="J13" i="1"/>
  <c r="L12" i="2"/>
  <c r="K11" i="3"/>
  <c r="M17" i="3"/>
  <c r="N15" i="3"/>
  <c r="K12" i="2"/>
  <c r="K12" i="1"/>
  <c r="K16" i="1"/>
  <c r="L10" i="1"/>
  <c r="L15" i="1" s="1"/>
  <c r="D16" i="2"/>
  <c r="C16" i="2"/>
  <c r="H16" i="2"/>
  <c r="G16" i="2"/>
  <c r="F16" i="2"/>
  <c r="E16" i="2"/>
  <c r="N11" i="2" l="1"/>
  <c r="M18" i="3"/>
  <c r="M13" i="5"/>
  <c r="M19" i="3"/>
  <c r="C17" i="5"/>
  <c r="G17" i="5"/>
  <c r="F17" i="5"/>
  <c r="L16" i="5"/>
  <c r="L24" i="5" s="1"/>
  <c r="C24" i="5" s="1"/>
  <c r="L10" i="3"/>
  <c r="L23" i="3" s="1"/>
  <c r="H25" i="1"/>
  <c r="M12"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L22" i="1"/>
  <c r="L24" i="1" s="1"/>
  <c r="L12" i="3"/>
  <c r="K17" i="5"/>
  <c r="K21" i="5" s="1"/>
  <c r="K13" i="3"/>
  <c r="K21" i="3" s="1"/>
  <c r="M22" i="1"/>
  <c r="M24" i="1" s="1"/>
  <c r="M12" i="3"/>
  <c r="J22" i="1"/>
  <c r="J24" i="1" s="1"/>
  <c r="J12" i="3"/>
  <c r="K26" i="1"/>
  <c r="K25" i="1"/>
  <c r="N24" i="1"/>
  <c r="J13" i="2"/>
  <c r="J15" i="2" s="1"/>
  <c r="M13" i="2"/>
  <c r="M15" i="2" s="1"/>
  <c r="L13" i="2"/>
  <c r="L15" i="2" s="1"/>
  <c r="N22" i="5" l="1"/>
  <c r="D22" i="5" s="1"/>
  <c r="K16" i="2"/>
  <c r="N16" i="2"/>
  <c r="L18" i="5"/>
  <c r="M18" i="5"/>
  <c r="M22" i="5" s="1"/>
  <c r="J18" i="5"/>
  <c r="J22" i="5" s="1"/>
  <c r="M17" i="5"/>
  <c r="M21" i="5" s="1"/>
  <c r="M13" i="3"/>
  <c r="M21" i="3" s="1"/>
  <c r="J17" i="5"/>
  <c r="J21" i="5" s="1"/>
  <c r="J13" i="3"/>
  <c r="J21" i="3" s="1"/>
  <c r="L17" i="5"/>
  <c r="L21" i="5" s="1"/>
  <c r="L13" i="3"/>
  <c r="L21" i="3" s="1"/>
  <c r="N17" i="5"/>
  <c r="N21" i="5" s="1"/>
  <c r="N13" i="3"/>
  <c r="N21" i="3" s="1"/>
  <c r="N25" i="1"/>
  <c r="N26" i="1"/>
  <c r="L26" i="1"/>
  <c r="L25" i="1"/>
  <c r="J26" i="1"/>
  <c r="M26" i="1"/>
  <c r="M25" i="1"/>
  <c r="J25" i="1"/>
  <c r="L22" i="5" l="1"/>
  <c r="C22" i="5" s="1"/>
  <c r="J16" i="2"/>
  <c r="M16" i="2"/>
  <c r="L16" i="2"/>
  <c r="D21" i="5"/>
  <c r="C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000-000001000000}">
      <text>
        <r>
          <rPr>
            <b/>
            <sz val="9"/>
            <color indexed="81"/>
            <rFont val="Tahoma"/>
            <family val="2"/>
          </rPr>
          <t>Autor: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64FBEA0A-EA82-43EE-B966-1D4D698073B8}">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4227E4F3-8C25-4591-AE69-FF917255D06A}">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100-000001000000}">
      <text>
        <r>
          <rPr>
            <b/>
            <sz val="9"/>
            <color indexed="81"/>
            <rFont val="Tahoma"/>
            <family val="2"/>
          </rPr>
          <t>Autor: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200-000001000000}">
      <text>
        <r>
          <rPr>
            <b/>
            <sz val="9"/>
            <color indexed="81"/>
            <rFont val="Tahoma"/>
            <family val="2"/>
          </rPr>
          <t>Autor:</t>
        </r>
        <r>
          <rPr>
            <sz val="9"/>
            <color indexed="81"/>
            <rFont val="Tahoma"/>
            <family val="2"/>
          </rPr>
          <t xml:space="preserve">
Deuda que requiera pago de intereses, tanto a corto plazo como a largo plazo.</t>
        </r>
      </text>
    </comment>
    <comment ref="B17" authorId="0" shapeId="0" xr:uid="{00000000-0006-0000-0200-000002000000}">
      <text>
        <r>
          <rPr>
            <b/>
            <sz val="9"/>
            <color indexed="81"/>
            <rFont val="Tahoma"/>
            <family val="2"/>
          </rPr>
          <t>Autor: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300-000001000000}">
      <text>
        <r>
          <rPr>
            <b/>
            <sz val="9"/>
            <color indexed="81"/>
            <rFont val="Tahoma"/>
            <family val="2"/>
          </rPr>
          <t>Autor: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<sst xmlns="http://schemas.openxmlformats.org/spreadsheetml/2006/main" count="89" uniqueCount="83">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</sst>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164" formatCode="#,##0.0;[Red]\-#,##0.0"/>
    <numFmt numFmtId="165" formatCode="0.0"/>
    <numFmt numFmtId="166" formatCode="0.0%"/>
    <numFmt numFmtId="169" formatCode="_-[$£-809]* #,##0.0_-;\-[$£-809]* #,##0.0_-;_-[$£-809]* &quot;-&quot;??_-;_-@_-"/>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45">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313">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8" xfId="0" applyNumberFormat="1" applyFont="1" applyFill="1" applyBorder="1" applyAlignment="1" applyProtection="1">
      <alignment horizontal="center" vertical="center"/>
    </xf>
    <xf numFmtId="1" fontId="15" fillId="2" borderId="19"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2" fontId="4" fillId="4" borderId="14" xfId="0" applyNumberFormat="1" applyFont="1" applyFill="1" applyBorder="1" applyAlignment="1" applyProtection="1">
      <alignment vertical="center"/>
    </xf>
    <xf numFmtId="2" fontId="4" fillId="4" borderId="33"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5"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2" fontId="11" fillId="4" borderId="13" xfId="0" applyNumberFormat="1" applyFont="1" applyFill="1" applyBorder="1" applyAlignment="1" applyProtection="1"/>
    <xf numFmtId="1" fontId="2" fillId="4" borderId="24"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5" fontId="0" fillId="4" borderId="31"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3" xfId="0" applyNumberFormat="1" applyFont="1" applyFill="1" applyBorder="1" applyAlignment="1" applyProtection="1">
      <alignment horizontal="center"/>
    </xf>
    <xf numFmtId="2" fontId="10"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3" xfId="0" applyNumberFormat="1" applyFont="1" applyFill="1" applyBorder="1" applyAlignment="1" applyProtection="1">
      <alignment horizontal="center" vertical="center"/>
    </xf>
    <xf numFmtId="2" fontId="15"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8"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8"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8"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2"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32"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1" fontId="15" fillId="3" borderId="20"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2" fontId="15" fillId="4" borderId="9" xfId="0" applyNumberFormat="1" applyFont="1" applyFill="1" applyBorder="1" applyAlignment="1" applyProtection="1">
      <alignment vertical="center"/>
    </xf>
    <xf numFmtId="1" fontId="15" fillId="4" borderId="0" xfId="0" applyNumberFormat="1" applyFont="1" applyFill="1" applyBorder="1" applyAlignment="1" applyProtection="1">
      <alignment horizontal="center" vertical="center"/>
    </xf>
    <xf numFmtId="1" fontId="15" fillId="4" borderId="9" xfId="0" applyNumberFormat="1" applyFont="1" applyFill="1" applyBorder="1" applyAlignment="1" applyProtection="1">
      <alignment horizontal="center" vertical="center"/>
    </xf>
    <xf numFmtId="1" fontId="15" fillId="4" borderId="11" xfId="0" applyNumberFormat="1" applyFont="1" applyFill="1" applyBorder="1" applyAlignment="1" applyProtection="1">
      <alignment horizontal="center" vertical="center"/>
    </xf>
    <xf numFmtId="0" fontId="14" fillId="0" borderId="4" xfId="0" applyFont="1" applyBorder="1"/>
    <xf numFmtId="2" fontId="19"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9" xfId="0" applyNumberFormat="1" applyFont="1" applyFill="1" applyBorder="1" applyAlignment="1" applyProtection="1">
      <alignment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5" fillId="4" borderId="12" xfId="0" applyNumberFormat="1" applyFont="1" applyFill="1" applyBorder="1" applyAlignment="1" applyProtection="1">
      <alignment horizontal="center" vertical="center"/>
    </xf>
    <xf numFmtId="2" fontId="2" fillId="4" borderId="12"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0" fontId="2" fillId="4" borderId="20" xfId="0" applyFont="1" applyFill="1" applyBorder="1" applyAlignment="1">
      <alignment horizontal="center" vertical="center" wrapText="1"/>
    </xf>
    <xf numFmtId="0" fontId="0" fillId="4" borderId="25"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25" xfId="0" applyNumberFormat="1" applyFont="1" applyFill="1" applyBorder="1" applyAlignment="1">
      <alignment horizontal="center" vertical="center" wrapText="1"/>
    </xf>
    <xf numFmtId="165" fontId="0" fillId="4" borderId="24" xfId="0" applyNumberFormat="1" applyFont="1" applyFill="1" applyBorder="1" applyAlignment="1">
      <alignment horizontal="center" vertical="center" wrapText="1"/>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4" fontId="17" fillId="4" borderId="12" xfId="0" applyNumberFormat="1" applyFont="1" applyFill="1" applyBorder="1" applyAlignment="1" applyProtection="1">
      <alignment horizontal="center" vertical="center"/>
    </xf>
    <xf numFmtId="165" fontId="8" fillId="4" borderId="0" xfId="0" applyNumberFormat="1" applyFont="1" applyFill="1" applyBorder="1" applyAlignment="1">
      <alignment horizontal="center" vertical="center" wrapText="1"/>
    </xf>
    <xf numFmtId="165" fontId="8" fillId="4" borderId="22" xfId="0" applyNumberFormat="1" applyFont="1" applyFill="1" applyBorder="1" applyAlignment="1">
      <alignment horizontal="center" vertical="center" wrapText="1"/>
    </xf>
    <xf numFmtId="165" fontId="8" fillId="4" borderId="12" xfId="0" applyNumberFormat="1" applyFont="1" applyFill="1" applyBorder="1" applyAlignment="1">
      <alignment horizontal="center" vertical="center" wrapText="1"/>
    </xf>
    <xf numFmtId="165" fontId="0" fillId="4" borderId="34" xfId="0" applyNumberFormat="1" applyFill="1" applyBorder="1" applyAlignment="1">
      <alignment horizontal="center" vertical="center" wrapText="1"/>
    </xf>
    <xf numFmtId="165" fontId="0" fillId="4" borderId="30" xfId="0" applyNumberFormat="1" applyFill="1" applyBorder="1" applyAlignment="1">
      <alignment horizontal="center" vertical="center" wrapText="1"/>
    </xf>
    <xf numFmtId="165" fontId="0" fillId="4" borderId="31" xfId="0" applyNumberFormat="1" applyFill="1" applyBorder="1" applyAlignment="1">
      <alignment horizontal="center" vertical="center" wrapText="1"/>
    </xf>
    <xf numFmtId="165" fontId="0" fillId="4" borderId="0" xfId="0" applyNumberFormat="1" applyFill="1" applyBorder="1" applyAlignment="1">
      <alignment horizontal="center" vertical="center" wrapText="1"/>
    </xf>
    <xf numFmtId="165" fontId="0" fillId="4" borderId="22" xfId="0" applyNumberFormat="1" applyFill="1" applyBorder="1" applyAlignment="1">
      <alignment horizontal="center" vertical="center" wrapText="1"/>
    </xf>
    <xf numFmtId="165" fontId="0" fillId="4" borderId="12" xfId="0" applyNumberFormat="1" applyFill="1" applyBorder="1" applyAlignment="1">
      <alignment horizontal="center" vertical="center" wrapText="1"/>
    </xf>
    <xf numFmtId="165" fontId="8" fillId="4" borderId="3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2" fontId="10"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5"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0" fillId="0" borderId="26"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6"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20" xfId="0" applyNumberFormat="1" applyFont="1" applyFill="1" applyBorder="1" applyAlignment="1" applyProtection="1">
      <alignment horizontal="center" vertical="center"/>
    </xf>
    <xf numFmtId="1" fontId="15" fillId="4" borderId="19" xfId="0" applyNumberFormat="1" applyFont="1" applyFill="1" applyBorder="1" applyAlignment="1" applyProtection="1">
      <alignment horizontal="center" vertical="center"/>
    </xf>
    <xf numFmtId="1" fontId="15" fillId="4" borderId="20" xfId="0" applyNumberFormat="1" applyFont="1" applyFill="1" applyBorder="1" applyAlignment="1" applyProtection="1">
      <alignment horizontal="center" vertical="center"/>
    </xf>
    <xf numFmtId="2" fontId="15" fillId="4" borderId="15" xfId="0" applyNumberFormat="1" applyFont="1" applyFill="1" applyBorder="1" applyAlignment="1" applyProtection="1">
      <alignment horizontal="center" vertical="center"/>
    </xf>
    <xf numFmtId="38" fontId="17" fillId="5" borderId="12" xfId="0" applyNumberFormat="1" applyFont="1" applyFill="1" applyBorder="1" applyAlignment="1" applyProtection="1">
      <alignment horizontal="center" vertical="center"/>
    </xf>
    <xf numFmtId="0" fontId="24" fillId="5" borderId="38" xfId="0" applyFont="1" applyFill="1" applyBorder="1" applyAlignment="1">
      <alignment horizontal="center" vertical="center" wrapText="1"/>
    </xf>
    <xf numFmtId="2" fontId="17" fillId="4" borderId="7" xfId="0" applyNumberFormat="1" applyFont="1" applyFill="1" applyBorder="1" applyAlignment="1" applyProtection="1">
      <alignment horizontal="center" vertical="center"/>
    </xf>
    <xf numFmtId="40" fontId="17" fillId="4" borderId="17" xfId="0" applyNumberFormat="1" applyFont="1" applyFill="1" applyBorder="1" applyAlignment="1" applyProtection="1">
      <alignment horizontal="center" vertical="center"/>
    </xf>
    <xf numFmtId="38" fontId="15" fillId="4" borderId="14" xfId="0" applyNumberFormat="1" applyFont="1" applyFill="1" applyBorder="1" applyAlignment="1" applyProtection="1">
      <alignment horizontal="center" vertical="center"/>
    </xf>
    <xf numFmtId="38" fontId="15" fillId="4" borderId="15" xfId="0" applyNumberFormat="1" applyFont="1" applyFill="1" applyBorder="1" applyAlignment="1" applyProtection="1">
      <alignment horizontal="center" vertical="center"/>
    </xf>
    <xf numFmtId="38" fontId="17" fillId="4" borderId="7" xfId="0" applyNumberFormat="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4" xfId="1" applyFont="1" applyFill="1" applyBorder="1" applyAlignment="1" applyProtection="1">
      <alignment horizontal="center" vertical="center"/>
    </xf>
    <xf numFmtId="40" fontId="17" fillId="4" borderId="7" xfId="0" applyNumberFormat="1" applyFont="1" applyFill="1" applyBorder="1" applyAlignment="1" applyProtection="1">
      <alignment horizontal="center" vertical="center"/>
    </xf>
    <xf numFmtId="164" fontId="17" fillId="5" borderId="31" xfId="0" applyNumberFormat="1" applyFont="1" applyFill="1" applyBorder="1" applyAlignment="1" applyProtection="1">
      <alignment horizontal="center" vertical="center"/>
    </xf>
    <xf numFmtId="164"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6" xfId="0" applyFont="1" applyFill="1" applyBorder="1" applyAlignment="1">
      <alignment horizontal="left" vertical="center"/>
    </xf>
    <xf numFmtId="0" fontId="0" fillId="5" borderId="31" xfId="0" applyFont="1" applyFill="1" applyBorder="1" applyAlignment="1">
      <alignment horizontal="center" vertical="center" wrapText="1"/>
    </xf>
    <xf numFmtId="0" fontId="0" fillId="5" borderId="23" xfId="0" applyFont="1" applyFill="1" applyBorder="1" applyAlignment="1">
      <alignment horizontal="center" vertical="center" wrapText="1"/>
    </xf>
    <xf numFmtId="165"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2" fillId="4" borderId="0" xfId="0" applyFont="1" applyFill="1" applyAlignment="1">
      <alignment horizontal="left" vertical="center"/>
    </xf>
    <xf numFmtId="164" fontId="15" fillId="4" borderId="30" xfId="0" applyNumberFormat="1" applyFont="1" applyFill="1" applyBorder="1" applyAlignment="1" applyProtection="1">
      <alignment horizontal="center" vertical="center"/>
    </xf>
    <xf numFmtId="38" fontId="17" fillId="4" borderId="19" xfId="0" applyNumberFormat="1" applyFont="1" applyFill="1" applyBorder="1" applyAlignment="1" applyProtection="1">
      <alignment horizontal="center" vertical="center"/>
    </xf>
    <xf numFmtId="2" fontId="19" fillId="4" borderId="29"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41" xfId="0" applyNumberFormat="1" applyFont="1" applyFill="1" applyBorder="1" applyAlignment="1" applyProtection="1">
      <alignment horizontal="left" vertical="center"/>
    </xf>
    <xf numFmtId="2" fontId="19" fillId="4" borderId="41" xfId="0" applyNumberFormat="1" applyFont="1" applyFill="1" applyBorder="1" applyAlignment="1" applyProtection="1">
      <alignment horizontal="left" vertical="center"/>
    </xf>
    <xf numFmtId="165" fontId="8" fillId="4" borderId="34" xfId="0" applyNumberFormat="1" applyFont="1" applyFill="1" applyBorder="1" applyAlignment="1">
      <alignment horizontal="center" vertical="center" wrapText="1"/>
    </xf>
    <xf numFmtId="0" fontId="0" fillId="4" borderId="30" xfId="0" applyFill="1" applyBorder="1" applyAlignment="1">
      <alignment horizont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0" fillId="4" borderId="26"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6"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6" xfId="0" applyFont="1" applyFill="1" applyBorder="1"/>
    <xf numFmtId="0" fontId="0" fillId="4" borderId="5" xfId="0" applyFont="1" applyFill="1" applyBorder="1"/>
    <xf numFmtId="0" fontId="0" fillId="0" borderId="6" xfId="0" applyBorder="1"/>
    <xf numFmtId="1" fontId="15" fillId="4" borderId="30" xfId="0" applyNumberFormat="1" applyFont="1" applyFill="1" applyBorder="1" applyAlignment="1" applyProtection="1">
      <alignment horizontal="center" vertical="center"/>
    </xf>
    <xf numFmtId="2" fontId="2" fillId="4" borderId="22" xfId="0" applyNumberFormat="1" applyFont="1" applyFill="1" applyBorder="1" applyAlignment="1">
      <alignment horizontal="center" vertical="center" wrapText="1"/>
    </xf>
    <xf numFmtId="0" fontId="0" fillId="4" borderId="6" xfId="0" applyFill="1" applyBorder="1"/>
    <xf numFmtId="1" fontId="15" fillId="5" borderId="12"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38" fontId="17" fillId="0" borderId="30"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43" xfId="0" applyNumberFormat="1" applyFont="1" applyFill="1" applyBorder="1" applyAlignment="1" applyProtection="1">
      <alignment horizontal="center" vertical="center"/>
    </xf>
    <xf numFmtId="38" fontId="17" fillId="5" borderId="39" xfId="0" applyNumberFormat="1" applyFont="1" applyFill="1" applyBorder="1" applyAlignment="1" applyProtection="1">
      <alignment horizontal="center" vertical="center"/>
    </xf>
    <xf numFmtId="40" fontId="0" fillId="4" borderId="44" xfId="0" applyNumberFormat="1" applyFont="1" applyFill="1" applyBorder="1" applyAlignment="1">
      <alignment horizontal="center" vertical="center" wrapText="1"/>
    </xf>
    <xf numFmtId="166" fontId="23" fillId="4" borderId="8" xfId="1" applyNumberFormat="1" applyFont="1" applyFill="1" applyBorder="1" applyAlignment="1" applyProtection="1">
      <alignment horizontal="center" vertical="center"/>
    </xf>
    <xf numFmtId="166" fontId="23" fillId="4" borderId="23" xfId="1" applyNumberFormat="1" applyFont="1" applyFill="1" applyBorder="1" applyAlignment="1" applyProtection="1">
      <alignment horizontal="center" vertical="center"/>
    </xf>
    <xf numFmtId="166" fontId="23" fillId="4" borderId="0" xfId="1" applyNumberFormat="1" applyFont="1" applyFill="1" applyBorder="1" applyAlignment="1" applyProtection="1">
      <alignment horizontal="center" vertical="center"/>
    </xf>
    <xf numFmtId="166"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4" fontId="17" fillId="5"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38" fontId="17" fillId="5" borderId="40" xfId="0" applyNumberFormat="1" applyFont="1" applyFill="1" applyBorder="1" applyAlignment="1">
      <alignment horizontal="center" vertical="center"/>
    </xf>
    <xf numFmtId="164" fontId="17" fillId="5" borderId="30" xfId="0" applyNumberFormat="1" applyFont="1" applyFill="1" applyBorder="1" applyAlignment="1">
      <alignment horizontal="center" vertical="center"/>
    </xf>
    <xf numFmtId="164" fontId="17" fillId="5" borderId="19" xfId="0" applyNumberFormat="1" applyFont="1" applyFill="1" applyBorder="1" applyAlignment="1">
      <alignment horizontal="center" vertical="center"/>
    </xf>
    <xf numFmtId="164" fontId="15" fillId="4" borderId="25"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0" xfId="0" applyFill="1" applyBorder="1" applyAlignment="1">
      <alignment horizontal="center" vertical="center" wrapText="1"/>
    </xf>
    <xf numFmtId="0" fontId="8" fillId="4" borderId="6" xfId="0" applyFont="1" applyFill="1" applyBorder="1" applyAlignment="1">
      <alignment vertical="center"/>
    </xf>
    <xf numFmtId="40" fontId="17" fillId="5" borderId="0" xfId="0" applyNumberFormat="1" applyFont="1" applyFill="1" applyAlignment="1">
      <alignment horizontal="center" vertical="center"/>
    </xf>
    <xf numFmtId="38" fontId="17" fillId="5" borderId="16" xfId="0" applyNumberFormat="1" applyFont="1" applyFill="1" applyBorder="1" applyAlignment="1">
      <alignment horizontal="center" vertical="center"/>
    </xf>
    <xf numFmtId="40" fontId="17" fillId="5" borderId="19" xfId="0" applyNumberFormat="1" applyFont="1" applyFill="1" applyBorder="1" applyAlignment="1">
      <alignment horizontal="center" vertical="center"/>
    </xf>
    <xf numFmtId="40" fontId="17" fillId="5" borderId="20" xfId="0" applyNumberFormat="1" applyFont="1" applyFill="1" applyBorder="1" applyAlignment="1" applyProtection="1">
      <alignment horizontal="center" vertical="center"/>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6"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15"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15" xfId="0" applyNumberFormat="1" applyFont="1" applyFill="1" applyBorder="1" applyAlignment="1" applyProtection="1">
      <alignment horizontal="center" vertical="center"/>
    </xf>
    <xf numFmtId="2" fontId="5" fillId="0" borderId="6"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7" xfId="0" applyNumberFormat="1" applyFont="1" applyFill="1" applyBorder="1" applyAlignment="1" applyProtection="1">
      <alignment horizontal="center" vertical="center"/>
    </xf>
    <xf numFmtId="0" fontId="2" fillId="0" borderId="0" xfId="0" applyFont="1" applyFill="1" applyAlignment="1">
      <alignment horizontal="left" vertical="center"/>
    </xf>
    <xf numFmtId="0" fontId="2" fillId="4" borderId="0" xfId="0" applyFont="1" applyFill="1" applyAlignment="1">
      <alignment horizontal="left" vertical="center"/>
    </xf>
    <xf numFmtId="0" fontId="0" fillId="0" borderId="0" xfId="0" applyFill="1" applyBorder="1" applyAlignment="1">
      <alignment horizontal="center" vertical="center"/>
    </xf>
    <xf numFmtId="0" fontId="8" fillId="4" borderId="0" xfId="0" applyFont="1" applyFill="1" applyAlignment="1">
      <alignment horizontal="left" vertical="center"/>
    </xf>
    <xf numFmtId="0" fontId="8" fillId="4" borderId="12" xfId="0" applyFont="1" applyFill="1" applyBorder="1" applyAlignment="1">
      <alignment horizontal="left" vertical="center"/>
    </xf>
    <xf numFmtId="0" fontId="0" fillId="4" borderId="0" xfId="0" applyFill="1" applyAlignment="1">
      <alignment horizontal="center" vertical="center"/>
    </xf>
    <xf numFmtId="0" fontId="8" fillId="4" borderId="6" xfId="0" applyFont="1" applyFill="1" applyBorder="1" applyAlignment="1">
      <alignment vertical="center"/>
    </xf>
    <xf numFmtId="0" fontId="8" fillId="4" borderId="12" xfId="0" applyFont="1" applyFill="1" applyBorder="1" applyAlignment="1">
      <alignment vertical="center"/>
    </xf>
    <xf numFmtId="0" fontId="0" fillId="0" borderId="0" xfId="0" applyFont="1" applyAlignment="1">
      <alignment horizontal="left"/>
    </xf>
    <xf numFmtId="0" fontId="0" fillId="0" borderId="36"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xf numFmtId="169" fontId="13" fillId="4" borderId="9" xfId="2" applyNumberFormat="1" applyFont="1" applyFill="1" applyBorder="1" applyAlignment="1">
      <alignment horizontal="center" vertical="center" wrapText="1"/>
    </xf>
    <xf numFmtId="169" fontId="13" fillId="4" borderId="0" xfId="2" applyNumberFormat="1" applyFont="1" applyFill="1" applyBorder="1" applyAlignment="1">
      <alignment horizontal="center" vertical="center" wrapText="1"/>
    </xf>
    <xf numFmtId="169" fontId="13" fillId="4" borderId="9" xfId="2" applyNumberFormat="1" applyFont="1" applyFill="1" applyBorder="1" applyAlignment="1">
      <alignment horizontal="left" vertical="center" wrapText="1"/>
    </xf>
    <xf numFmtId="169" fontId="13" fillId="4" borderId="0" xfId="2" applyNumberFormat="1" applyFont="1" applyFill="1" applyBorder="1" applyAlignment="1">
      <alignment horizontal="left" vertical="center" wrapText="1"/>
    </xf>
    <xf numFmtId="169" fontId="13" fillId="4" borderId="12" xfId="2" applyNumberFormat="1" applyFont="1" applyFill="1" applyBorder="1" applyAlignment="1">
      <alignment horizontal="left" vertical="center" wrapText="1"/>
    </xf>
    <xf numFmtId="169" fontId="13" fillId="4" borderId="42" xfId="2" applyNumberFormat="1" applyFont="1" applyFill="1" applyBorder="1" applyAlignment="1">
      <alignment horizontal="left" vertical="center" wrapText="1"/>
    </xf>
    <xf numFmtId="169" fontId="13" fillId="4" borderId="7" xfId="2" applyNumberFormat="1" applyFont="1" applyFill="1" applyBorder="1" applyAlignment="1">
      <alignment horizontal="left" vertical="center" wrapText="1"/>
    </xf>
    <xf numFmtId="169" fontId="13" fillId="4" borderId="17" xfId="2" applyNumberFormat="1" applyFont="1" applyFill="1" applyBorder="1" applyAlignment="1">
      <alignment horizontal="left" vertical="center" wrapText="1"/>
    </xf>
  </cellXfs>
  <cellStyles count="3">
    <cellStyle name="Moneda" xfId="2" builtinId="4"/>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_-[$£-809]* #,##0.0_-;\-[$£-809]* #,##0.0_-;_-[$£-809]* "-"??_-;_-@_-</c:formatCode>
                <c:ptCount val="6"/>
                <c:pt idx="0">
                  <c:v>46.416666666666664</c:v>
                </c:pt>
                <c:pt idx="1">
                  <c:v>63.883333333333326</c:v>
                </c:pt>
                <c:pt idx="2">
                  <c:v>74.299166666666665</c:v>
                </c:pt>
                <c:pt idx="3">
                  <c:v>86.152375000000006</c:v>
                </c:pt>
                <c:pt idx="4">
                  <c:v>99.65856458333333</c:v>
                </c:pt>
                <c:pt idx="5">
                  <c:v>115.3990159375</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809]* #,##0.0_-;\-[$£-809]* #,##0.0_-;_-[$£-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245534</xdr:colOff>
      <xdr:row>1</xdr:row>
      <xdr:rowOff>304800</xdr:rowOff>
    </xdr:from>
    <xdr:to>
      <xdr:col>11</xdr:col>
      <xdr:colOff>498027</xdr:colOff>
      <xdr:row>6</xdr:row>
      <xdr:rowOff>24977</xdr:rowOff>
    </xdr:to>
    <xdr:pic>
      <xdr:nvPicPr>
        <xdr:cNvPr id="2" name="Imagen 1" descr="Resultado de imagen de judges scientific">
          <a:extLst>
            <a:ext uri="{FF2B5EF4-FFF2-40B4-BE49-F238E27FC236}">
              <a16:creationId xmlns:a16="http://schemas.microsoft.com/office/drawing/2014/main" id="{4CCA1741-BC60-43A8-BE4A-7FC173E719E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7994" b="29711"/>
        <a:stretch/>
      </xdr:blipFill>
      <xdr:spPr bwMode="auto">
        <a:xfrm>
          <a:off x="4885267" y="508000"/>
          <a:ext cx="5527227" cy="880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83820</xdr:colOff>
      <xdr:row>2</xdr:row>
      <xdr:rowOff>175260</xdr:rowOff>
    </xdr:from>
    <xdr:to>
      <xdr:col>11</xdr:col>
      <xdr:colOff>612327</xdr:colOff>
      <xdr:row>6</xdr:row>
      <xdr:rowOff>293370</xdr:rowOff>
    </xdr:to>
    <xdr:pic>
      <xdr:nvPicPr>
        <xdr:cNvPr id="2" name="Imagen 1" descr="Resultado de imagen de judges scientific">
          <a:extLst>
            <a:ext uri="{FF2B5EF4-FFF2-40B4-BE49-F238E27FC236}">
              <a16:creationId xmlns:a16="http://schemas.microsoft.com/office/drawing/2014/main" id="{952D1402-8A5A-4FCA-B424-7155AE90B9A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7994" b="29711"/>
        <a:stretch/>
      </xdr:blipFill>
      <xdr:spPr bwMode="auto">
        <a:xfrm>
          <a:off x="4960620" y="571500"/>
          <a:ext cx="5527227" cy="880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426720</xdr:colOff>
      <xdr:row>2</xdr:row>
      <xdr:rowOff>182880</xdr:rowOff>
    </xdr:from>
    <xdr:to>
      <xdr:col>12</xdr:col>
      <xdr:colOff>338007</xdr:colOff>
      <xdr:row>6</xdr:row>
      <xdr:rowOff>300990</xdr:rowOff>
    </xdr:to>
    <xdr:pic>
      <xdr:nvPicPr>
        <xdr:cNvPr id="2" name="Imagen 1" descr="Resultado de imagen de judges scientific">
          <a:extLst>
            <a:ext uri="{FF2B5EF4-FFF2-40B4-BE49-F238E27FC236}">
              <a16:creationId xmlns:a16="http://schemas.microsoft.com/office/drawing/2014/main" id="{15DBE3B5-4420-4A8E-8871-9E8BBBEEA9E6}"/>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7994" b="29711"/>
        <a:stretch/>
      </xdr:blipFill>
      <xdr:spPr bwMode="auto">
        <a:xfrm>
          <a:off x="4427220" y="563880"/>
          <a:ext cx="5527227" cy="880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335280</xdr:colOff>
      <xdr:row>2</xdr:row>
      <xdr:rowOff>129540</xdr:rowOff>
    </xdr:from>
    <xdr:to>
      <xdr:col>11</xdr:col>
      <xdr:colOff>875217</xdr:colOff>
      <xdr:row>6</xdr:row>
      <xdr:rowOff>247650</xdr:rowOff>
    </xdr:to>
    <xdr:pic>
      <xdr:nvPicPr>
        <xdr:cNvPr id="4" name="Imagen 3" descr="Resultado de imagen de judges scientific">
          <a:extLst>
            <a:ext uri="{FF2B5EF4-FFF2-40B4-BE49-F238E27FC236}">
              <a16:creationId xmlns:a16="http://schemas.microsoft.com/office/drawing/2014/main" id="{44DCBA51-7B3F-454F-993E-21BA9A5CD186}"/>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37994" b="29711"/>
        <a:stretch/>
      </xdr:blipFill>
      <xdr:spPr bwMode="auto">
        <a:xfrm>
          <a:off x="4465320" y="510540"/>
          <a:ext cx="5527227" cy="880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opLeftCell="B1" zoomScale="110" zoomScaleNormal="110" workbookViewId="0">
      <selection activeCell="P12" sqref="P12"/>
    </sheetView>
  </sheetViews>
  <sheetFormatPr baseColWidth="10" defaultColWidth="11.42578125" defaultRowHeight="15.75" outlineLevelRow="1" x14ac:dyDescent="0.25"/>
  <cols>
    <col min="1" max="1" width="3.28515625" style="42" customWidth="1"/>
    <col min="2" max="2" width="42.28515625" style="31" customWidth="1"/>
    <col min="3" max="14" width="11" style="73" customWidth="1"/>
    <col min="15" max="15" width="14.5703125" style="42" customWidth="1"/>
    <col min="16" max="16384" width="11.42578125" style="42"/>
  </cols>
  <sheetData>
    <row r="1" spans="2:19" ht="16.5" thickBot="1" x14ac:dyDescent="0.3"/>
    <row r="2" spans="2:19" ht="30" customHeight="1" x14ac:dyDescent="0.25">
      <c r="B2" s="260"/>
      <c r="C2" s="263"/>
      <c r="D2" s="264"/>
      <c r="E2" s="264"/>
      <c r="F2" s="264"/>
      <c r="G2" s="264"/>
      <c r="H2" s="264"/>
      <c r="I2" s="264"/>
      <c r="J2" s="264"/>
      <c r="K2" s="264"/>
      <c r="L2" s="264"/>
      <c r="M2" s="264"/>
      <c r="N2" s="265"/>
      <c r="O2" s="24"/>
      <c r="P2" s="24"/>
      <c r="Q2" s="14"/>
      <c r="R2" s="14"/>
    </row>
    <row r="3" spans="2:19" ht="15.95" customHeight="1" x14ac:dyDescent="0.25">
      <c r="B3" s="261"/>
      <c r="C3" s="266"/>
      <c r="D3" s="267"/>
      <c r="E3" s="267"/>
      <c r="F3" s="267"/>
      <c r="G3" s="267"/>
      <c r="H3" s="267"/>
      <c r="I3" s="267"/>
      <c r="J3" s="267"/>
      <c r="K3" s="267"/>
      <c r="L3" s="267"/>
      <c r="M3" s="267"/>
      <c r="N3" s="268"/>
      <c r="O3" s="24"/>
      <c r="P3" s="24"/>
      <c r="Q3" s="14"/>
      <c r="R3" s="14"/>
    </row>
    <row r="4" spans="2:19" ht="15.95" customHeight="1" x14ac:dyDescent="0.25">
      <c r="B4" s="261"/>
      <c r="C4" s="266"/>
      <c r="D4" s="267"/>
      <c r="E4" s="267"/>
      <c r="F4" s="267"/>
      <c r="G4" s="267"/>
      <c r="H4" s="267"/>
      <c r="I4" s="267"/>
      <c r="J4" s="267"/>
      <c r="K4" s="267"/>
      <c r="L4" s="267"/>
      <c r="M4" s="267"/>
      <c r="N4" s="268"/>
      <c r="O4" s="24"/>
      <c r="P4" s="24"/>
      <c r="Q4" s="14"/>
      <c r="R4" s="14"/>
    </row>
    <row r="5" spans="2:19" ht="15.95" customHeight="1" x14ac:dyDescent="0.25">
      <c r="B5" s="261"/>
      <c r="C5" s="266"/>
      <c r="D5" s="267"/>
      <c r="E5" s="267"/>
      <c r="F5" s="267"/>
      <c r="G5" s="267"/>
      <c r="H5" s="267"/>
      <c r="I5" s="267"/>
      <c r="J5" s="267"/>
      <c r="K5" s="267"/>
      <c r="L5" s="267"/>
      <c r="M5" s="267"/>
      <c r="N5" s="268"/>
      <c r="O5" s="24"/>
      <c r="P5" s="24"/>
      <c r="Q5" s="14"/>
      <c r="R5" s="14"/>
    </row>
    <row r="6" spans="2:19" ht="15.95" customHeight="1" x14ac:dyDescent="0.25">
      <c r="B6" s="261"/>
      <c r="C6" s="266"/>
      <c r="D6" s="267"/>
      <c r="E6" s="267"/>
      <c r="F6" s="267"/>
      <c r="G6" s="267"/>
      <c r="H6" s="267"/>
      <c r="I6" s="267"/>
      <c r="J6" s="267"/>
      <c r="K6" s="267"/>
      <c r="L6" s="267"/>
      <c r="M6" s="267"/>
      <c r="N6" s="268"/>
      <c r="O6" s="24"/>
      <c r="P6" s="24"/>
      <c r="Q6" s="14"/>
    </row>
    <row r="7" spans="2:19" ht="15.95" customHeight="1" thickBot="1" x14ac:dyDescent="0.3">
      <c r="B7" s="261"/>
      <c r="C7" s="269"/>
      <c r="D7" s="270"/>
      <c r="E7" s="270"/>
      <c r="F7" s="270"/>
      <c r="G7" s="270"/>
      <c r="H7" s="270"/>
      <c r="I7" s="270"/>
      <c r="J7" s="270"/>
      <c r="K7" s="270"/>
      <c r="L7" s="270"/>
      <c r="M7" s="270"/>
      <c r="N7" s="271"/>
      <c r="O7" s="24"/>
      <c r="P7" s="24"/>
      <c r="Q7" s="14"/>
    </row>
    <row r="8" spans="2:19" ht="15.95" customHeight="1" thickBot="1" x14ac:dyDescent="0.3">
      <c r="B8" s="262"/>
      <c r="C8" s="32">
        <v>2014</v>
      </c>
      <c r="D8" s="33">
        <v>2015</v>
      </c>
      <c r="E8" s="33">
        <v>2016</v>
      </c>
      <c r="F8" s="33">
        <v>2017</v>
      </c>
      <c r="G8" s="33">
        <v>2018</v>
      </c>
      <c r="H8" s="33">
        <v>2019</v>
      </c>
      <c r="I8" s="175">
        <v>2020</v>
      </c>
      <c r="J8" s="104">
        <v>2021</v>
      </c>
      <c r="K8" s="104">
        <v>2022</v>
      </c>
      <c r="L8" s="104">
        <v>2023</v>
      </c>
      <c r="M8" s="104">
        <v>2024</v>
      </c>
      <c r="N8" s="105">
        <v>2025</v>
      </c>
      <c r="O8" s="14"/>
      <c r="P8" s="14"/>
      <c r="Q8" s="14"/>
    </row>
    <row r="9" spans="2:19" ht="15.95" customHeight="1" x14ac:dyDescent="0.25">
      <c r="B9" s="69" t="s">
        <v>36</v>
      </c>
      <c r="C9" s="74"/>
      <c r="D9" s="75"/>
      <c r="E9" s="75"/>
      <c r="F9" s="75"/>
      <c r="G9" s="75"/>
      <c r="H9" s="75"/>
      <c r="I9" s="178"/>
      <c r="J9" s="75"/>
      <c r="K9" s="75"/>
      <c r="L9" s="75"/>
      <c r="M9" s="76"/>
      <c r="N9" s="77"/>
      <c r="O9" s="14"/>
      <c r="P9" s="14"/>
      <c r="Q9" s="14"/>
    </row>
    <row r="10" spans="2:19" ht="15.95" customHeight="1" thickBot="1" x14ac:dyDescent="0.3">
      <c r="B10" s="64" t="s">
        <v>15</v>
      </c>
      <c r="C10" s="241">
        <v>40</v>
      </c>
      <c r="D10" s="241">
        <v>56</v>
      </c>
      <c r="E10" s="241">
        <v>57</v>
      </c>
      <c r="F10" s="241">
        <v>71</v>
      </c>
      <c r="G10" s="241">
        <v>78</v>
      </c>
      <c r="H10" s="246">
        <v>82.5</v>
      </c>
      <c r="I10" s="179">
        <v>80</v>
      </c>
      <c r="J10" s="78">
        <v>85</v>
      </c>
      <c r="K10" s="78">
        <f t="shared" ref="K10:N10" si="0">(J10*$P$11)+J10</f>
        <v>97.75</v>
      </c>
      <c r="L10" s="78">
        <f t="shared" si="0"/>
        <v>112.41249999999999</v>
      </c>
      <c r="M10" s="78">
        <f t="shared" si="0"/>
        <v>129.27437499999999</v>
      </c>
      <c r="N10" s="79">
        <f t="shared" si="0"/>
        <v>148.66553124999999</v>
      </c>
      <c r="O10" s="14"/>
      <c r="P10" s="14"/>
      <c r="Q10" s="14"/>
    </row>
    <row r="11" spans="2:19" ht="15.75" customHeight="1" thickBot="1" x14ac:dyDescent="0.3">
      <c r="B11" s="208" t="s">
        <v>35</v>
      </c>
      <c r="C11" s="81" t="e">
        <f>(C10-#REF!)/#REF!</f>
        <v>#REF!</v>
      </c>
      <c r="D11" s="81">
        <f t="shared" ref="D11" si="1">(D10-C10)/C10</f>
        <v>0.4</v>
      </c>
      <c r="E11" s="81">
        <f t="shared" ref="E11" si="2">(E10-D10)/D10</f>
        <v>1.7857142857142856E-2</v>
      </c>
      <c r="F11" s="81">
        <f t="shared" ref="F11" si="3">(F10-E10)/E10</f>
        <v>0.24561403508771928</v>
      </c>
      <c r="G11" s="81">
        <f t="shared" ref="G11" si="4">(G10-F10)/F10</f>
        <v>9.8591549295774641E-2</v>
      </c>
      <c r="H11" s="81">
        <f t="shared" ref="H11:I11" si="5">(H10-G10)/G10</f>
        <v>5.7692307692307696E-2</v>
      </c>
      <c r="I11" s="81">
        <f t="shared" si="5"/>
        <v>-3.0303030303030304E-2</v>
      </c>
      <c r="J11" s="188">
        <v>0.06</v>
      </c>
      <c r="K11" s="81">
        <f t="shared" ref="K11:N11" si="6">$P$11</f>
        <v>0.15</v>
      </c>
      <c r="L11" s="81">
        <f t="shared" si="6"/>
        <v>0.15</v>
      </c>
      <c r="M11" s="81">
        <f t="shared" si="6"/>
        <v>0.15</v>
      </c>
      <c r="N11" s="82">
        <f t="shared" si="6"/>
        <v>0.15</v>
      </c>
      <c r="O11" s="43" t="s">
        <v>33</v>
      </c>
      <c r="P11" s="10">
        <v>0.15</v>
      </c>
      <c r="Q11" s="14"/>
      <c r="S11"/>
    </row>
    <row r="12" spans="2:19" ht="15.95" customHeight="1" x14ac:dyDescent="0.25">
      <c r="B12" s="210" t="s">
        <v>6</v>
      </c>
      <c r="C12" s="85">
        <f t="shared" ref="C12:I12" si="7">C15+C14</f>
        <v>4.5999999999999996</v>
      </c>
      <c r="D12" s="85">
        <f t="shared" si="7"/>
        <v>10.199999999999999</v>
      </c>
      <c r="E12" s="85">
        <f t="shared" si="7"/>
        <v>7.7</v>
      </c>
      <c r="F12" s="85">
        <f t="shared" si="7"/>
        <v>11.2</v>
      </c>
      <c r="G12" s="85">
        <f t="shared" si="7"/>
        <v>15.4</v>
      </c>
      <c r="H12" s="204">
        <f t="shared" si="7"/>
        <v>18</v>
      </c>
      <c r="I12" s="204">
        <f t="shared" si="7"/>
        <v>14.2</v>
      </c>
      <c r="J12" s="250">
        <f t="shared" ref="J12:N12" si="8">J15+J14</f>
        <v>19.164999999999999</v>
      </c>
      <c r="K12" s="85">
        <f t="shared" si="8"/>
        <v>22.039749999999998</v>
      </c>
      <c r="L12" s="85">
        <f t="shared" si="8"/>
        <v>25.345712500000001</v>
      </c>
      <c r="M12" s="85">
        <f t="shared" si="8"/>
        <v>29.147569375000003</v>
      </c>
      <c r="N12" s="86">
        <f t="shared" si="8"/>
        <v>33.519704781249999</v>
      </c>
      <c r="O12" s="14"/>
      <c r="P12" s="18"/>
      <c r="Q12" s="14"/>
    </row>
    <row r="13" spans="2:19" ht="15.95" customHeight="1" x14ac:dyDescent="0.25">
      <c r="B13" s="208" t="s">
        <v>16</v>
      </c>
      <c r="C13" s="81">
        <f>(C12/C10)</f>
        <v>0.11499999999999999</v>
      </c>
      <c r="D13" s="81">
        <f>(D12/D10)</f>
        <v>0.18214285714285713</v>
      </c>
      <c r="E13" s="81">
        <f>(E12/E10)</f>
        <v>0.13508771929824562</v>
      </c>
      <c r="F13" s="81">
        <f>(F12/F10)</f>
        <v>0.15774647887323942</v>
      </c>
      <c r="G13" s="81">
        <f>(G12/G10)</f>
        <v>0.19743589743589743</v>
      </c>
      <c r="H13" s="81">
        <f t="shared" ref="H13:I13" si="9">(H12/H10)</f>
        <v>0.21818181818181817</v>
      </c>
      <c r="I13" s="82">
        <f t="shared" si="9"/>
        <v>0.17749999999999999</v>
      </c>
      <c r="J13" s="188">
        <f>J12/J10</f>
        <v>0.22547058823529412</v>
      </c>
      <c r="K13" s="81">
        <f>K12/K10</f>
        <v>0.22547058823529409</v>
      </c>
      <c r="L13" s="81">
        <f>L12/L10</f>
        <v>0.22547058823529414</v>
      </c>
      <c r="M13" s="81">
        <f>M12/M10</f>
        <v>0.22547058823529414</v>
      </c>
      <c r="N13" s="82">
        <f>N12/N10</f>
        <v>0.22547058823529412</v>
      </c>
      <c r="O13" s="14"/>
      <c r="P13" s="14"/>
      <c r="Q13" s="14"/>
    </row>
    <row r="14" spans="2:19" ht="15.95" customHeight="1" thickBot="1" x14ac:dyDescent="0.3">
      <c r="B14" s="207" t="s">
        <v>0</v>
      </c>
      <c r="C14" s="241">
        <v>1.6</v>
      </c>
      <c r="D14" s="241">
        <v>7.2</v>
      </c>
      <c r="E14" s="241">
        <v>5.7</v>
      </c>
      <c r="F14" s="241">
        <v>5.2</v>
      </c>
      <c r="G14" s="241">
        <v>4.4000000000000004</v>
      </c>
      <c r="H14" s="247">
        <v>4</v>
      </c>
      <c r="I14" s="235">
        <v>4.0999999999999996</v>
      </c>
      <c r="J14" s="233">
        <f>(I14*$P$11)+I14</f>
        <v>4.7149999999999999</v>
      </c>
      <c r="K14" s="231">
        <f t="shared" ref="K14:N14" si="10">(J14*$P$11)+J14</f>
        <v>5.42225</v>
      </c>
      <c r="L14" s="233">
        <f t="shared" si="10"/>
        <v>6.2355875000000003</v>
      </c>
      <c r="M14" s="213">
        <f t="shared" si="10"/>
        <v>7.1709256250000006</v>
      </c>
      <c r="N14" s="233">
        <f t="shared" si="10"/>
        <v>8.2465644687499999</v>
      </c>
      <c r="O14" s="214"/>
      <c r="P14" s="14"/>
      <c r="Q14" s="14"/>
    </row>
    <row r="15" spans="2:19" ht="15.95" customHeight="1" outlineLevel="1" thickBot="1" x14ac:dyDescent="0.3">
      <c r="B15" s="64" t="s">
        <v>7</v>
      </c>
      <c r="C15" s="149">
        <v>3</v>
      </c>
      <c r="D15" s="149">
        <v>3</v>
      </c>
      <c r="E15" s="149">
        <v>2</v>
      </c>
      <c r="F15" s="149">
        <v>6</v>
      </c>
      <c r="G15" s="149">
        <v>11</v>
      </c>
      <c r="H15" s="149">
        <v>14</v>
      </c>
      <c r="I15" s="180">
        <v>10.1</v>
      </c>
      <c r="J15" s="78">
        <f>J10*$P$16</f>
        <v>14.450000000000001</v>
      </c>
      <c r="K15" s="78">
        <f>K10*$P$16</f>
        <v>16.6175</v>
      </c>
      <c r="L15" s="78">
        <f>L10*$P$16</f>
        <v>19.110125</v>
      </c>
      <c r="M15" s="78">
        <f>M10*$P$16</f>
        <v>21.976643750000001</v>
      </c>
      <c r="N15" s="79">
        <f>N10*$P$16</f>
        <v>25.273140312500001</v>
      </c>
      <c r="O15" s="14"/>
      <c r="P15" s="14"/>
      <c r="Q15" s="14"/>
    </row>
    <row r="16" spans="2:19" ht="15.95" customHeight="1" outlineLevel="1" thickBot="1" x14ac:dyDescent="0.3">
      <c r="B16" s="208" t="s">
        <v>17</v>
      </c>
      <c r="C16" s="237">
        <f t="shared" ref="C16:I16" si="11">(C15/C10)</f>
        <v>7.4999999999999997E-2</v>
      </c>
      <c r="D16" s="237">
        <f t="shared" si="11"/>
        <v>5.3571428571428568E-2</v>
      </c>
      <c r="E16" s="237">
        <f t="shared" si="11"/>
        <v>3.5087719298245612E-2</v>
      </c>
      <c r="F16" s="237">
        <f t="shared" si="11"/>
        <v>8.4507042253521125E-2</v>
      </c>
      <c r="G16" s="237">
        <f>(G15/G10)</f>
        <v>0.14102564102564102</v>
      </c>
      <c r="H16" s="237">
        <f t="shared" si="11"/>
        <v>0.16969696969696971</v>
      </c>
      <c r="I16" s="238">
        <f t="shared" si="11"/>
        <v>0.12625</v>
      </c>
      <c r="J16" s="239">
        <f t="shared" ref="J16:N16" si="12">(J15/J10)</f>
        <v>0.17</v>
      </c>
      <c r="K16" s="239">
        <f t="shared" si="12"/>
        <v>0.16999999999999998</v>
      </c>
      <c r="L16" s="239">
        <f t="shared" si="12"/>
        <v>0.17</v>
      </c>
      <c r="M16" s="239">
        <f t="shared" si="12"/>
        <v>0.17</v>
      </c>
      <c r="N16" s="240">
        <f t="shared" si="12"/>
        <v>0.17</v>
      </c>
      <c r="O16" s="43" t="s">
        <v>32</v>
      </c>
      <c r="P16" s="17">
        <v>0.17</v>
      </c>
      <c r="Q16" s="14"/>
    </row>
    <row r="17" spans="2:17" ht="15.95" customHeight="1" outlineLevel="1" x14ac:dyDescent="0.25">
      <c r="B17" s="272" t="s">
        <v>55</v>
      </c>
      <c r="C17" s="242">
        <v>0.5</v>
      </c>
      <c r="D17" s="242">
        <v>0.5</v>
      </c>
      <c r="E17" s="242">
        <v>0.5</v>
      </c>
      <c r="F17" s="242">
        <v>0.5</v>
      </c>
      <c r="G17" s="242">
        <v>0.5</v>
      </c>
      <c r="H17" s="248">
        <v>0.5</v>
      </c>
      <c r="I17" s="190">
        <v>0.7</v>
      </c>
      <c r="J17" s="137">
        <f>(I17*$P$11)+I17</f>
        <v>0.80499999999999994</v>
      </c>
      <c r="K17" s="137">
        <f t="shared" ref="K17:N17" si="13">(J17*$P$11)+J17</f>
        <v>0.92574999999999996</v>
      </c>
      <c r="L17" s="137">
        <f t="shared" si="13"/>
        <v>1.0646125</v>
      </c>
      <c r="M17" s="137">
        <f t="shared" si="13"/>
        <v>1.224304375</v>
      </c>
      <c r="N17" s="138">
        <f t="shared" si="13"/>
        <v>1.40795003125</v>
      </c>
      <c r="O17" s="14"/>
      <c r="P17" s="14"/>
      <c r="Q17" s="14"/>
    </row>
    <row r="18" spans="2:17" ht="15.95" customHeight="1" outlineLevel="1" thickBot="1" x14ac:dyDescent="0.3">
      <c r="B18" s="273"/>
      <c r="C18" s="181"/>
      <c r="D18" s="181"/>
      <c r="E18" s="181"/>
      <c r="F18" s="181"/>
      <c r="G18" s="189"/>
      <c r="H18" s="189"/>
      <c r="I18" s="182"/>
      <c r="J18" s="84"/>
      <c r="K18" s="84"/>
      <c r="L18" s="84"/>
      <c r="M18" s="84"/>
      <c r="N18" s="90"/>
      <c r="O18" s="14"/>
      <c r="P18" s="14"/>
      <c r="Q18" s="14"/>
    </row>
    <row r="19" spans="2:17" ht="15.95" customHeight="1" thickBot="1" x14ac:dyDescent="0.3">
      <c r="B19" s="206" t="s">
        <v>1</v>
      </c>
      <c r="C19" s="176">
        <f t="shared" ref="C19:I19" si="14">C15-C17</f>
        <v>2.5</v>
      </c>
      <c r="D19" s="176">
        <f t="shared" si="14"/>
        <v>2.5</v>
      </c>
      <c r="E19" s="176">
        <f t="shared" si="14"/>
        <v>1.5</v>
      </c>
      <c r="F19" s="176">
        <f t="shared" si="14"/>
        <v>5.5</v>
      </c>
      <c r="G19" s="176">
        <f t="shared" si="14"/>
        <v>10.5</v>
      </c>
      <c r="H19" s="176">
        <f t="shared" si="14"/>
        <v>13.5</v>
      </c>
      <c r="I19" s="177">
        <f t="shared" si="14"/>
        <v>9.4</v>
      </c>
      <c r="J19" s="91">
        <f t="shared" ref="J19:N19" si="15">J15-J17-J18</f>
        <v>13.645000000000001</v>
      </c>
      <c r="K19" s="91">
        <f t="shared" si="15"/>
        <v>15.691749999999999</v>
      </c>
      <c r="L19" s="91">
        <f t="shared" si="15"/>
        <v>18.045512500000001</v>
      </c>
      <c r="M19" s="91">
        <f t="shared" si="15"/>
        <v>20.752339375000002</v>
      </c>
      <c r="N19" s="92">
        <f t="shared" si="15"/>
        <v>23.865190281250001</v>
      </c>
      <c r="O19" s="14"/>
      <c r="P19" s="14"/>
      <c r="Q19" s="14"/>
    </row>
    <row r="20" spans="2:17" ht="15.95" customHeight="1" collapsed="1" thickBot="1" x14ac:dyDescent="0.3">
      <c r="B20" s="207" t="s">
        <v>2</v>
      </c>
      <c r="C20" s="242">
        <v>0</v>
      </c>
      <c r="D20" s="242">
        <v>0.1</v>
      </c>
      <c r="E20" s="242">
        <v>-0.3</v>
      </c>
      <c r="F20" s="242">
        <v>0.3</v>
      </c>
      <c r="G20" s="242">
        <v>1</v>
      </c>
      <c r="H20" s="249">
        <v>1.7</v>
      </c>
      <c r="I20" s="191">
        <v>0.8</v>
      </c>
      <c r="J20" s="88">
        <f>J19*J21</f>
        <v>2.0467500000000003</v>
      </c>
      <c r="K20" s="88">
        <f t="shared" ref="K20:N20" si="16">K19*K21</f>
        <v>2.3537624999999998</v>
      </c>
      <c r="L20" s="88">
        <f t="shared" si="16"/>
        <v>2.706826875</v>
      </c>
      <c r="M20" s="88">
        <f t="shared" si="16"/>
        <v>3.1128509062500003</v>
      </c>
      <c r="N20" s="89">
        <f t="shared" si="16"/>
        <v>3.5797785421874999</v>
      </c>
      <c r="O20" s="14"/>
      <c r="P20" s="14"/>
      <c r="Q20" s="14"/>
    </row>
    <row r="21" spans="2:17" ht="15.95" customHeight="1" thickBot="1" x14ac:dyDescent="0.3">
      <c r="B21" s="208" t="s">
        <v>10</v>
      </c>
      <c r="C21" s="186">
        <f>(C20/C19)</f>
        <v>0</v>
      </c>
      <c r="D21" s="186">
        <f>(D20/D19)</f>
        <v>0.04</v>
      </c>
      <c r="E21" s="186">
        <f>(E20/E19)</f>
        <v>-0.19999999999999998</v>
      </c>
      <c r="F21" s="186">
        <f>(F20/F19)</f>
        <v>5.4545454545454543E-2</v>
      </c>
      <c r="G21" s="186">
        <f>(G20/G19)</f>
        <v>9.5238095238095233E-2</v>
      </c>
      <c r="H21" s="186">
        <f t="shared" ref="H21:I21" si="17">(H20/H19)</f>
        <v>0.12592592592592591</v>
      </c>
      <c r="I21" s="187">
        <f t="shared" si="17"/>
        <v>8.5106382978723402E-2</v>
      </c>
      <c r="J21" s="80">
        <f>$P$21</f>
        <v>0.15</v>
      </c>
      <c r="K21" s="80">
        <f t="shared" ref="K21:N21" si="18">$P$21</f>
        <v>0.15</v>
      </c>
      <c r="L21" s="80">
        <f t="shared" si="18"/>
        <v>0.15</v>
      </c>
      <c r="M21" s="80">
        <f t="shared" si="18"/>
        <v>0.15</v>
      </c>
      <c r="N21" s="87">
        <f t="shared" si="18"/>
        <v>0.15</v>
      </c>
      <c r="O21" s="43" t="s">
        <v>34</v>
      </c>
      <c r="P21" s="11">
        <v>0.15</v>
      </c>
      <c r="Q21" s="14"/>
    </row>
    <row r="22" spans="2:17" ht="15.95" customHeight="1" thickBot="1" x14ac:dyDescent="0.3">
      <c r="B22" s="209" t="s">
        <v>3</v>
      </c>
      <c r="C22" s="185">
        <f>C19-C20</f>
        <v>2.5</v>
      </c>
      <c r="D22" s="185">
        <f>D19-D20</f>
        <v>2.4</v>
      </c>
      <c r="E22" s="185">
        <f>E19-E20</f>
        <v>1.8</v>
      </c>
      <c r="F22" s="185">
        <f>F19-F20</f>
        <v>5.2</v>
      </c>
      <c r="G22" s="185">
        <f>G19-G20</f>
        <v>9.5</v>
      </c>
      <c r="H22" s="205">
        <f t="shared" ref="H22:I22" si="19">H19-H20</f>
        <v>11.8</v>
      </c>
      <c r="I22" s="192">
        <f t="shared" si="19"/>
        <v>8.6</v>
      </c>
      <c r="J22" s="93">
        <f t="shared" ref="J22:N22" si="20">J19-J20</f>
        <v>11.59825</v>
      </c>
      <c r="K22" s="93">
        <f t="shared" si="20"/>
        <v>13.337987499999999</v>
      </c>
      <c r="L22" s="93">
        <f t="shared" si="20"/>
        <v>15.338685625</v>
      </c>
      <c r="M22" s="93">
        <f t="shared" si="20"/>
        <v>17.639488468750002</v>
      </c>
      <c r="N22" s="94">
        <f t="shared" si="20"/>
        <v>20.2854117390625</v>
      </c>
      <c r="O22" s="14"/>
      <c r="P22" s="14"/>
      <c r="Q22" s="14"/>
    </row>
    <row r="23" spans="2:17" ht="15.95" customHeight="1" thickBot="1" x14ac:dyDescent="0.3">
      <c r="B23" s="207" t="s">
        <v>4</v>
      </c>
      <c r="C23" s="254">
        <v>0.2</v>
      </c>
      <c r="D23" s="254">
        <v>0.3</v>
      </c>
      <c r="E23" s="254">
        <v>0.6</v>
      </c>
      <c r="F23" s="254">
        <v>0.7</v>
      </c>
      <c r="G23" s="254">
        <v>0.6</v>
      </c>
      <c r="H23" s="256">
        <v>0.5</v>
      </c>
      <c r="I23" s="257">
        <v>0.4</v>
      </c>
      <c r="J23" s="234">
        <f>I23*(1+$P$11)</f>
        <v>0.45999999999999996</v>
      </c>
      <c r="K23" s="83">
        <f t="shared" ref="K23:N23" si="21">J23*(1+$P$11)</f>
        <v>0.52899999999999991</v>
      </c>
      <c r="L23" s="83">
        <f t="shared" si="21"/>
        <v>0.60834999999999984</v>
      </c>
      <c r="M23" s="83">
        <f t="shared" si="21"/>
        <v>0.69960249999999979</v>
      </c>
      <c r="N23" s="202">
        <f t="shared" si="21"/>
        <v>0.80454287499999966</v>
      </c>
      <c r="O23" s="14"/>
      <c r="P23" s="14"/>
      <c r="Q23" s="14"/>
    </row>
    <row r="24" spans="2:17" ht="15.95" customHeight="1" x14ac:dyDescent="0.25">
      <c r="B24" s="210" t="s">
        <v>5</v>
      </c>
      <c r="C24" s="183">
        <f>C22-C23</f>
        <v>2.2999999999999998</v>
      </c>
      <c r="D24" s="183">
        <f>D22-D23</f>
        <v>2.1</v>
      </c>
      <c r="E24" s="183">
        <f>E22-E23</f>
        <v>1.2000000000000002</v>
      </c>
      <c r="F24" s="183">
        <f>F22-F23</f>
        <v>4.5</v>
      </c>
      <c r="G24" s="183">
        <f>G22-G23</f>
        <v>8.9</v>
      </c>
      <c r="H24" s="183">
        <f t="shared" ref="H24:I24" si="22">H22-H23</f>
        <v>11.3</v>
      </c>
      <c r="I24" s="184">
        <f t="shared" si="22"/>
        <v>8.1999999999999993</v>
      </c>
      <c r="J24" s="95">
        <f t="shared" ref="J24:N24" si="23">J22-J23</f>
        <v>11.138249999999999</v>
      </c>
      <c r="K24" s="95">
        <f t="shared" si="23"/>
        <v>12.808987499999999</v>
      </c>
      <c r="L24" s="95">
        <f t="shared" si="23"/>
        <v>14.730335625</v>
      </c>
      <c r="M24" s="95">
        <f t="shared" si="23"/>
        <v>16.939885968750001</v>
      </c>
      <c r="N24" s="96">
        <f t="shared" si="23"/>
        <v>19.480868864062501</v>
      </c>
      <c r="O24" s="14"/>
      <c r="P24" s="14"/>
      <c r="Q24" s="14"/>
    </row>
    <row r="25" spans="2:17" ht="15.95" customHeight="1" x14ac:dyDescent="0.25">
      <c r="B25" s="208" t="s">
        <v>37</v>
      </c>
      <c r="C25" s="80">
        <f t="shared" ref="C25:I25" si="24">C24/C10</f>
        <v>5.7499999999999996E-2</v>
      </c>
      <c r="D25" s="80">
        <f t="shared" si="24"/>
        <v>3.7499999999999999E-2</v>
      </c>
      <c r="E25" s="80">
        <f t="shared" si="24"/>
        <v>2.1052631578947371E-2</v>
      </c>
      <c r="F25" s="80">
        <f t="shared" si="24"/>
        <v>6.3380281690140844E-2</v>
      </c>
      <c r="G25" s="80">
        <f t="shared" si="24"/>
        <v>0.11410256410256411</v>
      </c>
      <c r="H25" s="80">
        <f t="shared" si="24"/>
        <v>0.13696969696969699</v>
      </c>
      <c r="I25" s="87">
        <f t="shared" si="24"/>
        <v>0.10249999999999999</v>
      </c>
      <c r="J25" s="80">
        <f t="shared" ref="J25:N25" si="25">J24/J10</f>
        <v>0.13103823529411765</v>
      </c>
      <c r="K25" s="80">
        <f t="shared" si="25"/>
        <v>0.13103823529411762</v>
      </c>
      <c r="L25" s="80">
        <f t="shared" si="25"/>
        <v>0.13103823529411765</v>
      </c>
      <c r="M25" s="80">
        <f t="shared" si="25"/>
        <v>0.13103823529411768</v>
      </c>
      <c r="N25" s="87">
        <f t="shared" si="25"/>
        <v>0.13103823529411768</v>
      </c>
      <c r="O25" s="14"/>
      <c r="P25" s="14"/>
      <c r="Q25" s="14"/>
    </row>
    <row r="26" spans="2:17" ht="15.95" customHeight="1" x14ac:dyDescent="0.25">
      <c r="B26" s="64" t="s">
        <v>18</v>
      </c>
      <c r="C26" s="97">
        <f>C24/C27</f>
        <v>0.37704918032786883</v>
      </c>
      <c r="D26" s="97">
        <f>D24/D27</f>
        <v>0.35000000000000003</v>
      </c>
      <c r="E26" s="97">
        <f>E24/E27</f>
        <v>0.20000000000000004</v>
      </c>
      <c r="F26" s="97">
        <f>F24/F27</f>
        <v>0.75</v>
      </c>
      <c r="G26" s="97">
        <f>G24/G27</f>
        <v>1.4833333333333334</v>
      </c>
      <c r="H26" s="97">
        <f t="shared" ref="H26:I26" si="26">H24/H27</f>
        <v>1.8833333333333335</v>
      </c>
      <c r="I26" s="98">
        <f t="shared" si="26"/>
        <v>1.3666666666666665</v>
      </c>
      <c r="J26" s="97">
        <f>J24/J27</f>
        <v>1.8563749999999999</v>
      </c>
      <c r="K26" s="97">
        <f t="shared" ref="K26:N26" si="27">K24/K27</f>
        <v>2.13483125</v>
      </c>
      <c r="L26" s="97">
        <f>L24/L27</f>
        <v>2.4550559375000001</v>
      </c>
      <c r="M26" s="97">
        <f t="shared" si="27"/>
        <v>2.8233143281250004</v>
      </c>
      <c r="N26" s="98">
        <f t="shared" si="27"/>
        <v>3.24681147734375</v>
      </c>
      <c r="O26" s="14"/>
      <c r="P26" s="14"/>
      <c r="Q26" s="14"/>
    </row>
    <row r="27" spans="2:17" ht="15.95" customHeight="1" thickBot="1" x14ac:dyDescent="0.3">
      <c r="B27" s="70" t="s">
        <v>56</v>
      </c>
      <c r="C27" s="255">
        <v>6.1</v>
      </c>
      <c r="D27" s="243">
        <v>6</v>
      </c>
      <c r="E27" s="243">
        <v>6</v>
      </c>
      <c r="F27" s="243">
        <v>6</v>
      </c>
      <c r="G27" s="243">
        <v>6</v>
      </c>
      <c r="H27" s="243">
        <v>6</v>
      </c>
      <c r="I27" s="243">
        <v>6</v>
      </c>
      <c r="J27" s="255">
        <v>6</v>
      </c>
      <c r="K27" s="243">
        <v>6</v>
      </c>
      <c r="L27" s="243">
        <v>6</v>
      </c>
      <c r="M27" s="243">
        <v>6</v>
      </c>
      <c r="N27" s="99">
        <v>6</v>
      </c>
      <c r="O27" s="214"/>
      <c r="P27" s="14"/>
      <c r="Q27" s="14"/>
    </row>
    <row r="28" spans="2:17" ht="15.95" customHeight="1" x14ac:dyDescent="0.25">
      <c r="B28" s="71"/>
      <c r="C28" s="83"/>
      <c r="D28" s="83"/>
      <c r="E28" s="83"/>
      <c r="F28" s="83"/>
      <c r="G28" s="83"/>
      <c r="H28" s="83"/>
      <c r="I28" s="83"/>
      <c r="J28" s="83"/>
      <c r="K28" s="83"/>
      <c r="L28" s="84"/>
      <c r="M28" s="100"/>
      <c r="N28" s="100"/>
      <c r="O28" s="14"/>
      <c r="P28" s="14"/>
      <c r="Q28" s="14"/>
    </row>
    <row r="29" spans="2:17" ht="15.95" customHeight="1" x14ac:dyDescent="0.25">
      <c r="B29" s="71"/>
      <c r="C29" s="84"/>
      <c r="D29" s="84"/>
      <c r="E29" s="84"/>
      <c r="F29" s="84"/>
      <c r="G29" s="84"/>
      <c r="H29" s="84"/>
      <c r="I29" s="84"/>
      <c r="J29" s="83"/>
      <c r="K29" s="83"/>
      <c r="L29" s="84"/>
      <c r="M29" s="100"/>
      <c r="N29" s="100"/>
      <c r="O29" s="14"/>
      <c r="P29" s="14"/>
      <c r="Q29" s="14"/>
    </row>
    <row r="30" spans="2:17" ht="15.95" customHeight="1" x14ac:dyDescent="0.25">
      <c r="B30" s="71"/>
      <c r="C30" s="83"/>
      <c r="D30" s="83"/>
      <c r="E30" s="83"/>
      <c r="F30" s="83"/>
      <c r="G30" s="83"/>
      <c r="H30" s="83"/>
      <c r="I30" s="83"/>
      <c r="J30" s="83"/>
      <c r="K30" s="83"/>
      <c r="L30" s="83"/>
      <c r="M30" s="100"/>
      <c r="N30" s="100"/>
      <c r="O30" s="14"/>
      <c r="P30" s="14"/>
      <c r="Q30" s="14"/>
    </row>
    <row r="31" spans="2:17" ht="15.95" customHeight="1" x14ac:dyDescent="0.25">
      <c r="B31" s="258"/>
      <c r="C31" s="258"/>
      <c r="D31" s="258"/>
      <c r="E31" s="258"/>
      <c r="F31" s="258"/>
      <c r="G31" s="258"/>
      <c r="H31" s="258"/>
      <c r="I31" s="258"/>
      <c r="J31" s="258"/>
      <c r="K31" s="258"/>
      <c r="L31" s="258"/>
      <c r="M31" s="101"/>
      <c r="N31" s="100"/>
      <c r="O31" s="14"/>
      <c r="P31" s="14"/>
      <c r="Q31" s="14"/>
    </row>
    <row r="32" spans="2:17" ht="15.95" customHeight="1" x14ac:dyDescent="0.25">
      <c r="B32" s="71"/>
      <c r="C32" s="83"/>
      <c r="D32" s="83"/>
      <c r="E32" s="83"/>
      <c r="F32" s="83"/>
      <c r="G32" s="83"/>
      <c r="H32" s="83"/>
      <c r="I32" s="83"/>
      <c r="J32" s="83"/>
      <c r="K32" s="83"/>
      <c r="L32" s="83"/>
      <c r="M32" s="101"/>
      <c r="N32" s="100"/>
    </row>
    <row r="33" spans="2:14" ht="15.95" customHeight="1" x14ac:dyDescent="0.25">
      <c r="B33" s="71"/>
      <c r="C33" s="78"/>
      <c r="D33" s="78"/>
      <c r="E33" s="78"/>
      <c r="F33" s="78"/>
      <c r="G33" s="78"/>
      <c r="H33" s="78"/>
      <c r="I33" s="78"/>
      <c r="J33" s="83"/>
      <c r="K33" s="83"/>
      <c r="L33" s="83"/>
      <c r="M33" s="101"/>
      <c r="N33" s="100"/>
    </row>
    <row r="34" spans="2:14" ht="15.95" customHeight="1" x14ac:dyDescent="0.25">
      <c r="B34" s="72"/>
      <c r="C34" s="97"/>
      <c r="D34" s="97"/>
      <c r="E34" s="97"/>
      <c r="F34" s="97"/>
      <c r="G34" s="97"/>
      <c r="H34" s="97"/>
      <c r="I34" s="97"/>
      <c r="J34" s="97"/>
      <c r="K34" s="97"/>
      <c r="L34" s="97"/>
      <c r="M34" s="101"/>
      <c r="N34" s="100"/>
    </row>
    <row r="35" spans="2:14" ht="15.95" customHeight="1" x14ac:dyDescent="0.25">
      <c r="B35" s="71"/>
      <c r="C35" s="83"/>
      <c r="D35" s="83"/>
      <c r="E35" s="83"/>
      <c r="F35" s="83"/>
      <c r="G35" s="83"/>
      <c r="H35" s="84"/>
      <c r="I35" s="83"/>
      <c r="J35" s="83"/>
      <c r="K35" s="83"/>
      <c r="L35" s="83"/>
      <c r="M35" s="101"/>
      <c r="N35" s="100"/>
    </row>
    <row r="36" spans="2:14" ht="15.95" customHeight="1" x14ac:dyDescent="0.25">
      <c r="B36" s="71"/>
      <c r="C36" s="83"/>
      <c r="D36" s="84"/>
      <c r="E36" s="84"/>
      <c r="F36" s="83"/>
      <c r="G36" s="83"/>
      <c r="H36" s="83"/>
      <c r="I36" s="83"/>
      <c r="J36" s="83"/>
      <c r="K36" s="83"/>
      <c r="L36" s="83"/>
      <c r="M36" s="101"/>
      <c r="N36" s="100"/>
    </row>
    <row r="37" spans="2:14" ht="15.95" customHeight="1" x14ac:dyDescent="0.25">
      <c r="B37" s="72"/>
      <c r="C37" s="97"/>
      <c r="D37" s="97"/>
      <c r="E37" s="97"/>
      <c r="F37" s="97"/>
      <c r="G37" s="97"/>
      <c r="H37" s="97"/>
      <c r="I37" s="97"/>
      <c r="J37" s="97"/>
      <c r="K37" s="97"/>
      <c r="L37" s="97"/>
      <c r="M37" s="101"/>
      <c r="N37" s="100"/>
    </row>
    <row r="38" spans="2:14" ht="15.95" customHeight="1" x14ac:dyDescent="0.25">
      <c r="B38" s="71"/>
      <c r="C38" s="83"/>
      <c r="D38" s="83"/>
      <c r="E38" s="83"/>
      <c r="F38" s="83"/>
      <c r="G38" s="83"/>
      <c r="H38" s="83"/>
      <c r="I38" s="83"/>
      <c r="J38" s="83"/>
      <c r="K38" s="83"/>
      <c r="L38" s="83"/>
      <c r="M38" s="101"/>
      <c r="N38" s="100"/>
    </row>
    <row r="39" spans="2:14" ht="15.95" customHeight="1" x14ac:dyDescent="0.25">
      <c r="B39" s="71"/>
      <c r="C39" s="84"/>
      <c r="D39" s="83"/>
      <c r="E39" s="83"/>
      <c r="F39" s="83"/>
      <c r="G39" s="83"/>
      <c r="H39" s="83"/>
      <c r="I39" s="83"/>
      <c r="J39" s="83"/>
      <c r="K39" s="83"/>
      <c r="L39" s="83"/>
      <c r="M39" s="101"/>
      <c r="N39" s="100"/>
    </row>
    <row r="40" spans="2:14" ht="15.95" customHeight="1" x14ac:dyDescent="0.25">
      <c r="B40" s="71"/>
      <c r="C40" s="83"/>
      <c r="D40" s="83"/>
      <c r="E40" s="83"/>
      <c r="F40" s="83"/>
      <c r="G40" s="84"/>
      <c r="H40" s="83"/>
      <c r="I40" s="83"/>
      <c r="J40" s="83"/>
      <c r="K40" s="83"/>
      <c r="L40" s="83"/>
      <c r="M40" s="101"/>
      <c r="N40" s="100"/>
    </row>
    <row r="41" spans="2:14" ht="15.95" customHeight="1" x14ac:dyDescent="0.25">
      <c r="B41" s="71"/>
      <c r="C41" s="84"/>
      <c r="D41" s="84"/>
      <c r="E41" s="83"/>
      <c r="F41" s="83"/>
      <c r="G41" s="83"/>
      <c r="H41" s="83"/>
      <c r="I41" s="83"/>
      <c r="J41" s="83"/>
      <c r="K41" s="83"/>
      <c r="L41" s="83"/>
      <c r="M41" s="101"/>
      <c r="N41" s="100"/>
    </row>
    <row r="42" spans="2:14" ht="15.95" customHeight="1" x14ac:dyDescent="0.25">
      <c r="B42" s="72"/>
      <c r="C42" s="97"/>
      <c r="D42" s="97"/>
      <c r="E42" s="97"/>
      <c r="F42" s="97"/>
      <c r="G42" s="102"/>
      <c r="H42" s="97"/>
      <c r="I42" s="97"/>
      <c r="J42" s="97"/>
      <c r="K42" s="97"/>
      <c r="L42" s="97"/>
      <c r="M42" s="101"/>
      <c r="N42" s="100"/>
    </row>
    <row r="43" spans="2:14" ht="15.95" customHeight="1" x14ac:dyDescent="0.25">
      <c r="B43" s="259"/>
      <c r="C43" s="259"/>
      <c r="D43" s="259"/>
      <c r="E43" s="259"/>
      <c r="F43" s="259"/>
      <c r="G43" s="259"/>
      <c r="H43" s="259"/>
      <c r="I43" s="259"/>
      <c r="J43" s="259"/>
      <c r="K43" s="259"/>
      <c r="L43" s="259"/>
      <c r="M43" s="100"/>
      <c r="N43" s="100"/>
    </row>
    <row r="44" spans="2:14" ht="15.95" customHeight="1" x14ac:dyDescent="0.25">
      <c r="B44" s="71"/>
      <c r="C44" s="83"/>
      <c r="D44" s="83"/>
      <c r="E44" s="83"/>
      <c r="F44" s="83"/>
      <c r="G44" s="83"/>
      <c r="H44" s="83"/>
      <c r="I44" s="83"/>
      <c r="J44" s="83"/>
      <c r="K44" s="83"/>
      <c r="L44" s="83"/>
      <c r="M44" s="100"/>
      <c r="N44" s="100"/>
    </row>
    <row r="45" spans="2:14" ht="15.95" customHeight="1" x14ac:dyDescent="0.25">
      <c r="B45" s="71"/>
      <c r="C45" s="83"/>
      <c r="D45" s="83"/>
      <c r="E45" s="83"/>
      <c r="F45" s="83"/>
      <c r="G45" s="84"/>
      <c r="H45" s="83"/>
      <c r="I45" s="83"/>
      <c r="J45" s="83"/>
      <c r="K45" s="83"/>
      <c r="L45" s="83"/>
      <c r="M45" s="100"/>
      <c r="N45" s="100"/>
    </row>
    <row r="46" spans="2:14" ht="15.95" customHeight="1" x14ac:dyDescent="0.25">
      <c r="B46" s="71"/>
      <c r="C46" s="83"/>
      <c r="D46" s="83"/>
      <c r="E46" s="83"/>
      <c r="F46" s="83"/>
      <c r="G46" s="83"/>
      <c r="H46" s="83"/>
      <c r="I46" s="83"/>
      <c r="J46" s="83"/>
      <c r="K46" s="83"/>
      <c r="L46" s="83"/>
      <c r="M46" s="100"/>
      <c r="N46" s="100"/>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C35" sqref="C35"/>
    </sheetView>
  </sheetViews>
  <sheetFormatPr baseColWidth="10" defaultColWidth="9.140625" defaultRowHeight="15.75" x14ac:dyDescent="0.25"/>
  <cols>
    <col min="1" max="1" width="3.42578125" customWidth="1"/>
    <col min="2" max="2" width="46.42578125" style="29" customWidth="1"/>
    <col min="3" max="3" width="11.7109375" bestFit="1" customWidth="1"/>
    <col min="4" max="5" width="9.5703125" bestFit="1" customWidth="1"/>
    <col min="6" max="14" width="10.5703125" bestFit="1" customWidth="1"/>
  </cols>
  <sheetData>
    <row r="1" spans="2:15" ht="16.5" thickBot="1" x14ac:dyDescent="0.3"/>
    <row r="2" spans="2:15" ht="15" customHeight="1" x14ac:dyDescent="0.25">
      <c r="B2" s="260"/>
      <c r="C2" s="275"/>
      <c r="D2" s="276"/>
      <c r="E2" s="276"/>
      <c r="F2" s="276"/>
      <c r="G2" s="276"/>
      <c r="H2" s="276"/>
      <c r="I2" s="276"/>
      <c r="J2" s="276"/>
      <c r="K2" s="276"/>
      <c r="L2" s="276"/>
      <c r="M2" s="276"/>
      <c r="N2" s="277"/>
    </row>
    <row r="3" spans="2:15" ht="15" customHeight="1" x14ac:dyDescent="0.25">
      <c r="B3" s="261"/>
      <c r="C3" s="278"/>
      <c r="D3" s="279"/>
      <c r="E3" s="279"/>
      <c r="F3" s="279"/>
      <c r="G3" s="279"/>
      <c r="H3" s="279"/>
      <c r="I3" s="279"/>
      <c r="J3" s="279"/>
      <c r="K3" s="279"/>
      <c r="L3" s="279"/>
      <c r="M3" s="279"/>
      <c r="N3" s="280"/>
    </row>
    <row r="4" spans="2:15" ht="15" customHeight="1" x14ac:dyDescent="0.25">
      <c r="B4" s="261"/>
      <c r="C4" s="278"/>
      <c r="D4" s="279"/>
      <c r="E4" s="279"/>
      <c r="F4" s="279"/>
      <c r="G4" s="279"/>
      <c r="H4" s="279"/>
      <c r="I4" s="279"/>
      <c r="J4" s="279"/>
      <c r="K4" s="279"/>
      <c r="L4" s="279"/>
      <c r="M4" s="279"/>
      <c r="N4" s="280"/>
    </row>
    <row r="5" spans="2:15" ht="15" customHeight="1" x14ac:dyDescent="0.25">
      <c r="B5" s="261"/>
      <c r="C5" s="278"/>
      <c r="D5" s="279"/>
      <c r="E5" s="279"/>
      <c r="F5" s="279"/>
      <c r="G5" s="279"/>
      <c r="H5" s="279"/>
      <c r="I5" s="279"/>
      <c r="J5" s="279"/>
      <c r="K5" s="279"/>
      <c r="L5" s="279"/>
      <c r="M5" s="279"/>
      <c r="N5" s="280"/>
    </row>
    <row r="6" spans="2:15" ht="15" customHeight="1" x14ac:dyDescent="0.25">
      <c r="B6" s="261"/>
      <c r="C6" s="278"/>
      <c r="D6" s="279"/>
      <c r="E6" s="279"/>
      <c r="F6" s="279"/>
      <c r="G6" s="279"/>
      <c r="H6" s="279"/>
      <c r="I6" s="279"/>
      <c r="J6" s="279"/>
      <c r="K6" s="279"/>
      <c r="L6" s="279"/>
      <c r="M6" s="279"/>
      <c r="N6" s="280"/>
    </row>
    <row r="7" spans="2:15" ht="48.75" customHeight="1" thickBot="1" x14ac:dyDescent="0.3">
      <c r="B7" s="261"/>
      <c r="C7" s="278"/>
      <c r="D7" s="279"/>
      <c r="E7" s="279"/>
      <c r="F7" s="279"/>
      <c r="G7" s="279"/>
      <c r="H7" s="279"/>
      <c r="I7" s="279"/>
      <c r="J7" s="279"/>
      <c r="K7" s="279"/>
      <c r="L7" s="279"/>
      <c r="M7" s="279"/>
      <c r="N7" s="280"/>
    </row>
    <row r="8" spans="2:15" ht="18.75" customHeight="1" thickBot="1" x14ac:dyDescent="0.3">
      <c r="B8" s="274"/>
      <c r="C8" s="33">
        <v>2014</v>
      </c>
      <c r="D8" s="33">
        <v>2015</v>
      </c>
      <c r="E8" s="33">
        <v>2016</v>
      </c>
      <c r="F8" s="33">
        <v>2017</v>
      </c>
      <c r="G8" s="33">
        <v>2018</v>
      </c>
      <c r="H8" s="33">
        <v>2019</v>
      </c>
      <c r="I8" s="33">
        <v>2020</v>
      </c>
      <c r="J8" s="103">
        <v>2021</v>
      </c>
      <c r="K8" s="104">
        <v>2022</v>
      </c>
      <c r="L8" s="104">
        <v>2023</v>
      </c>
      <c r="M8" s="104">
        <v>2024</v>
      </c>
      <c r="N8" s="105">
        <v>2025</v>
      </c>
    </row>
    <row r="9" spans="2:15" x14ac:dyDescent="0.25">
      <c r="B9" s="63" t="s">
        <v>38</v>
      </c>
      <c r="C9" s="34"/>
      <c r="D9" s="35"/>
      <c r="E9" s="35"/>
      <c r="F9" s="35"/>
      <c r="G9" s="35"/>
      <c r="H9" s="35"/>
      <c r="I9" s="35"/>
      <c r="J9" s="36"/>
      <c r="K9" s="35"/>
      <c r="L9" s="35"/>
      <c r="M9" s="37"/>
      <c r="N9" s="38"/>
    </row>
    <row r="10" spans="2:15" x14ac:dyDescent="0.25">
      <c r="B10" s="64" t="s">
        <v>6</v>
      </c>
      <c r="C10" s="139">
        <f>'1.Income statement'!C12</f>
        <v>4.5999999999999996</v>
      </c>
      <c r="D10" s="139">
        <f>'1.Income statement'!D12</f>
        <v>10.199999999999999</v>
      </c>
      <c r="E10" s="139">
        <f>'1.Income statement'!E12</f>
        <v>7.7</v>
      </c>
      <c r="F10" s="139">
        <f>'1.Income statement'!F12</f>
        <v>11.2</v>
      </c>
      <c r="G10" s="139">
        <f>'1.Income statement'!G12</f>
        <v>15.4</v>
      </c>
      <c r="H10" s="139">
        <f>'1.Income statement'!H12</f>
        <v>18</v>
      </c>
      <c r="I10" s="139">
        <f>'1.Income statement'!I12</f>
        <v>14.2</v>
      </c>
      <c r="J10" s="140">
        <f>'1.Income statement'!J12</f>
        <v>19.164999999999999</v>
      </c>
      <c r="K10" s="139">
        <f>'1.Income statement'!K12</f>
        <v>22.039749999999998</v>
      </c>
      <c r="L10" s="139">
        <f>'1.Income statement'!L12</f>
        <v>25.345712500000001</v>
      </c>
      <c r="M10" s="139">
        <f>'1.Income statement'!M12</f>
        <v>29.147569375000003</v>
      </c>
      <c r="N10" s="141">
        <f>'1.Income statement'!N12</f>
        <v>33.519704781249999</v>
      </c>
    </row>
    <row r="11" spans="2:15" x14ac:dyDescent="0.25">
      <c r="B11" s="194" t="s">
        <v>40</v>
      </c>
      <c r="C11" s="153">
        <v>0.2</v>
      </c>
      <c r="D11" s="153">
        <v>0.5</v>
      </c>
      <c r="E11" s="153">
        <v>0.8</v>
      </c>
      <c r="F11" s="153">
        <v>0.7</v>
      </c>
      <c r="G11" s="153">
        <v>1</v>
      </c>
      <c r="H11" s="153">
        <v>1.3</v>
      </c>
      <c r="I11" s="153">
        <v>1.3</v>
      </c>
      <c r="J11" s="142">
        <f>(I11*'1.Income statement'!$P$11)+'2.Flujos de caja'!I11</f>
        <v>1.4950000000000001</v>
      </c>
      <c r="K11" s="143">
        <f>(J11*'1.Income statement'!$P$11)+'2.Flujos de caja'!J11</f>
        <v>1.7192500000000002</v>
      </c>
      <c r="L11" s="143">
        <f>(K11*'1.Income statement'!$P$11)+'2.Flujos de caja'!K11</f>
        <v>1.9771375000000002</v>
      </c>
      <c r="M11" s="143">
        <f>(L11*'1.Income statement'!$P$11)+'2.Flujos de caja'!L11</f>
        <v>2.2737081250000002</v>
      </c>
      <c r="N11" s="144">
        <f>(M11*'1.Income statement'!$P$11)+'2.Flujos de caja'!M11</f>
        <v>2.6147643437500001</v>
      </c>
    </row>
    <row r="12" spans="2:15" x14ac:dyDescent="0.25">
      <c r="B12" s="195" t="s">
        <v>39</v>
      </c>
      <c r="C12" s="145">
        <f>'1.Income statement'!C17</f>
        <v>0.5</v>
      </c>
      <c r="D12" s="145">
        <f>'1.Income statement'!D17</f>
        <v>0.5</v>
      </c>
      <c r="E12" s="145">
        <f>'1.Income statement'!E17</f>
        <v>0.5</v>
      </c>
      <c r="F12" s="145">
        <f>'1.Income statement'!F17</f>
        <v>0.5</v>
      </c>
      <c r="G12" s="145">
        <f>'1.Income statement'!G17</f>
        <v>0.5</v>
      </c>
      <c r="H12" s="145">
        <f>'1.Income statement'!H17</f>
        <v>0.5</v>
      </c>
      <c r="I12" s="145">
        <f>'1.Income statement'!I17</f>
        <v>0.7</v>
      </c>
      <c r="J12" s="146">
        <f>'1.Income statement'!J17</f>
        <v>0.80499999999999994</v>
      </c>
      <c r="K12" s="145">
        <f>'1.Income statement'!K17</f>
        <v>0.92574999999999996</v>
      </c>
      <c r="L12" s="145">
        <f>'1.Income statement'!L17</f>
        <v>1.0646125</v>
      </c>
      <c r="M12" s="145">
        <f>'1.Income statement'!M17</f>
        <v>1.224304375</v>
      </c>
      <c r="N12" s="147">
        <f>'1.Income statement'!N17</f>
        <v>1.40795003125</v>
      </c>
    </row>
    <row r="13" spans="2:15" x14ac:dyDescent="0.25">
      <c r="B13" s="195" t="s">
        <v>41</v>
      </c>
      <c r="C13" s="145">
        <f>'1.Income statement'!C20</f>
        <v>0</v>
      </c>
      <c r="D13" s="145">
        <f>'1.Income statement'!D20</f>
        <v>0.1</v>
      </c>
      <c r="E13" s="145">
        <f>'1.Income statement'!E20</f>
        <v>-0.3</v>
      </c>
      <c r="F13" s="145">
        <f>'1.Income statement'!F20</f>
        <v>0.3</v>
      </c>
      <c r="G13" s="145">
        <f>'1.Income statement'!G20</f>
        <v>1</v>
      </c>
      <c r="H13" s="145">
        <f>'1.Income statement'!H20</f>
        <v>1.7</v>
      </c>
      <c r="I13" s="145">
        <f>'1.Income statement'!I20</f>
        <v>0.8</v>
      </c>
      <c r="J13" s="146">
        <f>'1.Income statement'!J20</f>
        <v>2.0467500000000003</v>
      </c>
      <c r="K13" s="145">
        <f>'1.Income statement'!K20</f>
        <v>2.3537624999999998</v>
      </c>
      <c r="L13" s="145">
        <f>'1.Income statement'!L20</f>
        <v>2.706826875</v>
      </c>
      <c r="M13" s="145">
        <f>'1.Income statement'!M20</f>
        <v>3.1128509062500003</v>
      </c>
      <c r="N13" s="147">
        <f>'1.Income statement'!N20</f>
        <v>3.5797785421874999</v>
      </c>
    </row>
    <row r="14" spans="2:15" x14ac:dyDescent="0.25">
      <c r="B14" s="196" t="s">
        <v>80</v>
      </c>
      <c r="C14" s="193">
        <f>'1.Income statement'!C23</f>
        <v>0.2</v>
      </c>
      <c r="D14" s="193">
        <f>'1.Income statement'!D23</f>
        <v>0.3</v>
      </c>
      <c r="E14" s="193">
        <f>'1.Income statement'!E23</f>
        <v>0.6</v>
      </c>
      <c r="F14" s="193">
        <f>'1.Income statement'!F23</f>
        <v>0.7</v>
      </c>
      <c r="G14" s="193">
        <f>'1.Income statement'!G23</f>
        <v>0.6</v>
      </c>
      <c r="H14" s="193">
        <f>'1.Income statement'!H23</f>
        <v>0.5</v>
      </c>
      <c r="I14" s="193">
        <f>'1.Income statement'!I23</f>
        <v>0.4</v>
      </c>
      <c r="J14" s="236">
        <f>'1.Income statement'!J23</f>
        <v>0.45999999999999996</v>
      </c>
      <c r="K14" s="200">
        <f>'1.Income statement'!K23</f>
        <v>0.52899999999999991</v>
      </c>
      <c r="L14" s="200">
        <f>'1.Income statement'!L23</f>
        <v>0.60834999999999984</v>
      </c>
      <c r="M14" s="200">
        <f>'1.Income statement'!M23</f>
        <v>0.69960249999999979</v>
      </c>
      <c r="N14" s="201">
        <f>'1.Income statement'!N23</f>
        <v>0.80454287499999966</v>
      </c>
    </row>
    <row r="15" spans="2:15" x14ac:dyDescent="0.25">
      <c r="B15" s="65" t="s">
        <v>8</v>
      </c>
      <c r="C15" s="148">
        <f t="shared" ref="C15:J15" si="0">C10-C11-C12-C13-C14</f>
        <v>3.6999999999999993</v>
      </c>
      <c r="D15" s="148">
        <f t="shared" si="0"/>
        <v>8.7999999999999989</v>
      </c>
      <c r="E15" s="148">
        <f t="shared" si="0"/>
        <v>6.1000000000000005</v>
      </c>
      <c r="F15" s="148">
        <f t="shared" si="0"/>
        <v>9</v>
      </c>
      <c r="G15" s="148">
        <f t="shared" si="0"/>
        <v>12.3</v>
      </c>
      <c r="H15" s="148">
        <f t="shared" si="0"/>
        <v>14</v>
      </c>
      <c r="I15" s="148">
        <f t="shared" si="0"/>
        <v>10.999999999999998</v>
      </c>
      <c r="J15" s="211">
        <f t="shared" si="0"/>
        <v>14.358249999999998</v>
      </c>
      <c r="K15" s="148">
        <f t="shared" ref="K15:M15" si="1">K10-K11-K12-K13-K14</f>
        <v>16.5119875</v>
      </c>
      <c r="L15" s="148">
        <f t="shared" si="1"/>
        <v>18.988785624999998</v>
      </c>
      <c r="M15" s="148">
        <f t="shared" si="1"/>
        <v>21.837103468750005</v>
      </c>
      <c r="N15" s="148">
        <f>N10-N11-N12-N13-N14</f>
        <v>25.112668989062499</v>
      </c>
      <c r="O15" s="225"/>
    </row>
    <row r="16" spans="2:15" ht="16.5" thickBot="1" x14ac:dyDescent="0.3">
      <c r="B16" s="66" t="s">
        <v>9</v>
      </c>
      <c r="C16" s="39">
        <f>C15/'1.Income statement'!C27</f>
        <v>0.60655737704918022</v>
      </c>
      <c r="D16" s="39">
        <f>D15/'1.Income statement'!D27</f>
        <v>1.4666666666666666</v>
      </c>
      <c r="E16" s="39">
        <f>E15/'1.Income statement'!E27</f>
        <v>1.0166666666666668</v>
      </c>
      <c r="F16" s="39">
        <f>F15/'1.Income statement'!F27</f>
        <v>1.5</v>
      </c>
      <c r="G16" s="39">
        <f>G15/'1.Income statement'!G27</f>
        <v>2.0500000000000003</v>
      </c>
      <c r="H16" s="39">
        <f>H15/'1.Income statement'!H27</f>
        <v>2.3333333333333335</v>
      </c>
      <c r="I16" s="39">
        <f>I15/'1.Income statement'!I27</f>
        <v>1.833333333333333</v>
      </c>
      <c r="J16" s="40">
        <f>J15/'1.Income statement'!J27</f>
        <v>2.3930416666666665</v>
      </c>
      <c r="K16" s="39">
        <f>K15/'1.Income statement'!K27</f>
        <v>2.7519979166666668</v>
      </c>
      <c r="L16" s="39">
        <f>L15/'1.Income statement'!L27</f>
        <v>3.1647976041666666</v>
      </c>
      <c r="M16" s="39">
        <f>M15/'1.Income statement'!M27</f>
        <v>3.6395172447916675</v>
      </c>
      <c r="N16" s="41">
        <f>N15/'1.Income statement'!N27</f>
        <v>4.1854448315104165</v>
      </c>
      <c r="O16" s="215"/>
    </row>
    <row r="17" spans="2:14" x14ac:dyDescent="0.25">
      <c r="B17" s="28"/>
      <c r="C17" s="3"/>
      <c r="D17" s="3"/>
      <c r="E17" s="3"/>
      <c r="F17" s="3"/>
      <c r="G17" s="3"/>
      <c r="H17" s="3"/>
      <c r="I17" s="3"/>
      <c r="J17" s="3"/>
      <c r="K17" s="3"/>
      <c r="L17" s="3"/>
      <c r="M17" s="3"/>
      <c r="N17" s="3"/>
    </row>
    <row r="18" spans="2:14" x14ac:dyDescent="0.25">
      <c r="B18" s="4"/>
      <c r="C18" s="3"/>
      <c r="D18" s="3"/>
      <c r="E18" s="3"/>
      <c r="F18" s="3"/>
      <c r="G18" s="3"/>
      <c r="H18" s="3"/>
      <c r="I18" s="3"/>
      <c r="J18" s="3"/>
      <c r="K18" s="3"/>
      <c r="L18" s="3"/>
      <c r="M18" s="3"/>
      <c r="N18" s="3"/>
    </row>
    <row r="19" spans="2:14" x14ac:dyDescent="0.25">
      <c r="B19" s="28"/>
      <c r="C19" s="3"/>
      <c r="D19" s="3"/>
      <c r="E19" s="3"/>
      <c r="F19" s="3"/>
      <c r="G19" s="3"/>
      <c r="H19" s="3"/>
      <c r="I19" s="3"/>
      <c r="J19" s="3"/>
      <c r="K19" s="3"/>
      <c r="L19" s="3"/>
      <c r="M19" s="3"/>
      <c r="N19" s="3"/>
    </row>
    <row r="20" spans="2:14" x14ac:dyDescent="0.25">
      <c r="B20" s="28"/>
      <c r="C20" s="3"/>
      <c r="D20" s="3"/>
      <c r="E20" s="3"/>
      <c r="F20" s="3"/>
      <c r="G20" s="3"/>
      <c r="H20" s="3"/>
      <c r="I20" s="3"/>
      <c r="J20" s="3"/>
      <c r="K20" s="3"/>
      <c r="L20" s="3"/>
      <c r="M20" s="3"/>
      <c r="N20" s="3"/>
    </row>
    <row r="21" spans="2:14" x14ac:dyDescent="0.25">
      <c r="B21" s="28"/>
      <c r="C21" s="3"/>
      <c r="D21" s="3"/>
      <c r="E21" s="3"/>
      <c r="F21" s="3"/>
      <c r="G21" s="3"/>
      <c r="H21" s="3"/>
      <c r="I21" s="3"/>
      <c r="J21" s="212"/>
      <c r="K21" s="3"/>
      <c r="L21" s="3"/>
      <c r="M21" s="3"/>
      <c r="N21" s="3"/>
    </row>
    <row r="22" spans="2:14" x14ac:dyDescent="0.25">
      <c r="B22" s="28"/>
      <c r="C22" s="3"/>
      <c r="D22" s="3"/>
      <c r="E22" s="3"/>
      <c r="F22" s="3"/>
      <c r="G22" s="3"/>
      <c r="H22" s="3"/>
      <c r="I22" s="3"/>
      <c r="J22" s="3"/>
      <c r="K22" s="3"/>
      <c r="L22" s="3"/>
      <c r="M22" s="3"/>
      <c r="N22" s="3"/>
    </row>
    <row r="23" spans="2:14" x14ac:dyDescent="0.25">
      <c r="B23" s="28"/>
      <c r="C23" s="3"/>
      <c r="D23" s="3"/>
      <c r="E23" s="3"/>
      <c r="F23" s="3"/>
      <c r="G23" s="3"/>
      <c r="H23" s="3"/>
      <c r="I23" s="3"/>
      <c r="J23" s="3"/>
      <c r="K23" s="3"/>
      <c r="L23" s="3"/>
      <c r="M23" s="3"/>
      <c r="N23" s="3"/>
    </row>
    <row r="24" spans="2:14" x14ac:dyDescent="0.25">
      <c r="B24" s="28"/>
      <c r="C24" s="2"/>
      <c r="D24" s="2"/>
      <c r="E24" s="2"/>
      <c r="F24" s="2"/>
      <c r="G24" s="2"/>
      <c r="H24" s="2"/>
      <c r="I24" s="2"/>
      <c r="J24" s="2"/>
      <c r="K24" s="2"/>
      <c r="L24" s="2"/>
      <c r="M24" s="2"/>
      <c r="N24" s="2"/>
    </row>
    <row r="25" spans="2:14" x14ac:dyDescent="0.25">
      <c r="B25" s="27"/>
      <c r="C25" s="1"/>
      <c r="D25" s="1"/>
      <c r="E25" s="1"/>
      <c r="F25" s="1"/>
      <c r="G25" s="1"/>
      <c r="H25" s="1"/>
      <c r="I25" s="1"/>
      <c r="J25" s="1"/>
      <c r="K25" s="1"/>
      <c r="L25" s="1"/>
      <c r="M25" s="1"/>
      <c r="N25" s="1"/>
    </row>
    <row r="26" spans="2:14" x14ac:dyDescent="0.25">
      <c r="B26" s="27"/>
      <c r="C26" s="1"/>
      <c r="D26" s="1"/>
      <c r="E26" s="1"/>
      <c r="F26" s="1"/>
      <c r="G26" s="1"/>
      <c r="H26" s="1"/>
      <c r="I26" s="1"/>
      <c r="J26" s="1"/>
      <c r="K26" s="1"/>
      <c r="L26" s="1"/>
      <c r="M26" s="1"/>
      <c r="N26" s="1"/>
    </row>
    <row r="27" spans="2:14" x14ac:dyDescent="0.25">
      <c r="B27" s="27"/>
      <c r="C27" s="1"/>
      <c r="D27" s="1"/>
      <c r="E27" s="1"/>
      <c r="F27" s="1"/>
      <c r="G27" s="1"/>
      <c r="H27" s="1"/>
      <c r="I27" s="1"/>
      <c r="J27" s="1"/>
      <c r="K27" s="1"/>
      <c r="L27" s="1"/>
      <c r="M27" s="1"/>
      <c r="N27" s="1"/>
    </row>
    <row r="28" spans="2:14" x14ac:dyDescent="0.25">
      <c r="B28" s="27"/>
      <c r="C28" s="1"/>
      <c r="D28" s="1"/>
      <c r="E28" s="1"/>
      <c r="F28" s="1"/>
      <c r="G28" s="1"/>
      <c r="H28" s="1"/>
      <c r="I28" s="1"/>
      <c r="J28" s="1"/>
      <c r="K28" s="1"/>
      <c r="L28" s="1"/>
      <c r="M28" s="1"/>
      <c r="N28" s="1"/>
    </row>
    <row r="29" spans="2:14" x14ac:dyDescent="0.25">
      <c r="B29" s="27"/>
      <c r="C29" s="1"/>
      <c r="D29" s="1"/>
      <c r="E29" s="1"/>
      <c r="F29" s="1"/>
      <c r="G29" s="1"/>
      <c r="H29" s="1"/>
      <c r="I29" s="1"/>
      <c r="J29" s="1"/>
      <c r="K29" s="1"/>
      <c r="L29" s="1"/>
      <c r="M29" s="1"/>
      <c r="N29" s="1"/>
    </row>
    <row r="30" spans="2:14" x14ac:dyDescent="0.25">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workbookViewId="0">
      <selection activeCell="C2" sqref="C2:N7"/>
    </sheetView>
  </sheetViews>
  <sheetFormatPr baseColWidth="10" defaultColWidth="9.140625" defaultRowHeight="15" x14ac:dyDescent="0.25"/>
  <cols>
    <col min="1" max="1" width="4.140625" customWidth="1"/>
    <col min="2" max="2" width="45.7109375" customWidth="1"/>
    <col min="3" max="3" width="8.5703125" customWidth="1"/>
    <col min="4" max="4" width="9" customWidth="1"/>
    <col min="15" max="15" width="13.85546875" customWidth="1"/>
  </cols>
  <sheetData>
    <row r="1" spans="2:16" ht="15.75" thickBot="1" x14ac:dyDescent="0.3"/>
    <row r="2" spans="2:16" ht="15" customHeight="1" x14ac:dyDescent="0.25">
      <c r="B2" s="281"/>
      <c r="C2" s="275"/>
      <c r="D2" s="276"/>
      <c r="E2" s="276"/>
      <c r="F2" s="276"/>
      <c r="G2" s="276"/>
      <c r="H2" s="276"/>
      <c r="I2" s="276"/>
      <c r="J2" s="276"/>
      <c r="K2" s="276"/>
      <c r="L2" s="276"/>
      <c r="M2" s="276"/>
      <c r="N2" s="277"/>
    </row>
    <row r="3" spans="2:16" ht="15" customHeight="1" x14ac:dyDescent="0.25">
      <c r="B3" s="282"/>
      <c r="C3" s="278"/>
      <c r="D3" s="279"/>
      <c r="E3" s="279"/>
      <c r="F3" s="279"/>
      <c r="G3" s="279"/>
      <c r="H3" s="279"/>
      <c r="I3" s="279"/>
      <c r="J3" s="279"/>
      <c r="K3" s="279"/>
      <c r="L3" s="279"/>
      <c r="M3" s="279"/>
      <c r="N3" s="280"/>
    </row>
    <row r="4" spans="2:16" ht="15" customHeight="1" x14ac:dyDescent="0.25">
      <c r="B4" s="282"/>
      <c r="C4" s="278"/>
      <c r="D4" s="279"/>
      <c r="E4" s="279"/>
      <c r="F4" s="279"/>
      <c r="G4" s="279"/>
      <c r="H4" s="279"/>
      <c r="I4" s="279"/>
      <c r="J4" s="279"/>
      <c r="K4" s="279"/>
      <c r="L4" s="279"/>
      <c r="M4" s="279"/>
      <c r="N4" s="280"/>
    </row>
    <row r="5" spans="2:16" ht="15" customHeight="1" x14ac:dyDescent="0.25">
      <c r="B5" s="282"/>
      <c r="C5" s="278"/>
      <c r="D5" s="279"/>
      <c r="E5" s="279"/>
      <c r="F5" s="279"/>
      <c r="G5" s="279"/>
      <c r="H5" s="279"/>
      <c r="I5" s="279"/>
      <c r="J5" s="279"/>
      <c r="K5" s="279"/>
      <c r="L5" s="279"/>
      <c r="M5" s="279"/>
      <c r="N5" s="280"/>
    </row>
    <row r="6" spans="2:16" ht="15" customHeight="1" x14ac:dyDescent="0.25">
      <c r="B6" s="282"/>
      <c r="C6" s="278"/>
      <c r="D6" s="279"/>
      <c r="E6" s="279"/>
      <c r="F6" s="279"/>
      <c r="G6" s="279"/>
      <c r="H6" s="279"/>
      <c r="I6" s="279"/>
      <c r="J6" s="279"/>
      <c r="K6" s="279"/>
      <c r="L6" s="279"/>
      <c r="M6" s="279"/>
      <c r="N6" s="280"/>
    </row>
    <row r="7" spans="2:16" ht="48.75" customHeight="1" thickBot="1" x14ac:dyDescent="0.3">
      <c r="B7" s="282"/>
      <c r="C7" s="278"/>
      <c r="D7" s="279"/>
      <c r="E7" s="279"/>
      <c r="F7" s="279"/>
      <c r="G7" s="279"/>
      <c r="H7" s="279"/>
      <c r="I7" s="279"/>
      <c r="J7" s="279"/>
      <c r="K7" s="279"/>
      <c r="L7" s="279"/>
      <c r="M7" s="279"/>
      <c r="N7" s="280"/>
    </row>
    <row r="8" spans="2:16" ht="18.75" customHeight="1" thickBot="1" x14ac:dyDescent="0.3">
      <c r="B8" s="282"/>
      <c r="C8" s="33">
        <v>2014</v>
      </c>
      <c r="D8" s="33">
        <v>2015</v>
      </c>
      <c r="E8" s="33">
        <v>2016</v>
      </c>
      <c r="F8" s="33">
        <v>2017</v>
      </c>
      <c r="G8" s="33">
        <v>2018</v>
      </c>
      <c r="H8" s="33">
        <v>2019</v>
      </c>
      <c r="I8" s="33">
        <v>2020</v>
      </c>
      <c r="J8" s="103">
        <v>2021</v>
      </c>
      <c r="K8" s="104">
        <v>2022</v>
      </c>
      <c r="L8" s="104">
        <v>2023</v>
      </c>
      <c r="M8" s="104">
        <v>2024</v>
      </c>
      <c r="N8" s="105">
        <v>2025</v>
      </c>
    </row>
    <row r="9" spans="2:16" ht="18.75" thickBot="1" x14ac:dyDescent="0.4">
      <c r="B9" s="44" t="s">
        <v>42</v>
      </c>
      <c r="C9" s="67"/>
      <c r="D9" s="68"/>
      <c r="E9" s="68"/>
      <c r="F9" s="68"/>
      <c r="G9" s="68"/>
      <c r="H9" s="68"/>
      <c r="I9" s="150"/>
      <c r="J9" s="67"/>
      <c r="K9" s="68"/>
      <c r="L9" s="68"/>
      <c r="M9" s="50"/>
      <c r="N9" s="51"/>
    </row>
    <row r="10" spans="2:16" ht="17.25" thickBot="1" x14ac:dyDescent="0.35">
      <c r="B10" s="216" t="s">
        <v>11</v>
      </c>
      <c r="C10" s="46">
        <f>'1.Income statement'!C15</f>
        <v>3</v>
      </c>
      <c r="D10" s="46">
        <f>'1.Income statement'!D15</f>
        <v>3</v>
      </c>
      <c r="E10" s="46">
        <f>'1.Income statement'!E15</f>
        <v>2</v>
      </c>
      <c r="F10" s="46">
        <f>'1.Income statement'!F15</f>
        <v>6</v>
      </c>
      <c r="G10" s="46">
        <f>'1.Income statement'!G15</f>
        <v>11</v>
      </c>
      <c r="H10" s="46">
        <f>'1.Income statement'!H15</f>
        <v>14</v>
      </c>
      <c r="I10" s="46">
        <f>'1.Income statement'!I15</f>
        <v>10.1</v>
      </c>
      <c r="J10" s="45">
        <f>'1.Income statement'!J15</f>
        <v>14.450000000000001</v>
      </c>
      <c r="K10" s="46">
        <f>'1.Income statement'!K15</f>
        <v>16.6175</v>
      </c>
      <c r="L10" s="46">
        <f>'1.Income statement'!L15</f>
        <v>19.110125</v>
      </c>
      <c r="M10" s="46">
        <f>'1.Income statement'!M15</f>
        <v>21.976643750000001</v>
      </c>
      <c r="N10" s="47">
        <f>'1.Income statement'!N15</f>
        <v>25.273140312500001</v>
      </c>
      <c r="O10" s="16" t="s">
        <v>33</v>
      </c>
      <c r="P10" s="10">
        <f>'1.Income statement'!$P$11</f>
        <v>0.15</v>
      </c>
    </row>
    <row r="11" spans="2:16" ht="16.5" x14ac:dyDescent="0.3">
      <c r="B11" s="217" t="s">
        <v>43</v>
      </c>
      <c r="C11" s="53">
        <f>'1.Income statement'!C17</f>
        <v>0.5</v>
      </c>
      <c r="D11" s="53">
        <f>'1.Income statement'!D17</f>
        <v>0.5</v>
      </c>
      <c r="E11" s="53">
        <f>'1.Income statement'!E17</f>
        <v>0.5</v>
      </c>
      <c r="F11" s="53">
        <f>'1.Income statement'!F17</f>
        <v>0.5</v>
      </c>
      <c r="G11" s="53">
        <f>'1.Income statement'!G17</f>
        <v>0.5</v>
      </c>
      <c r="H11" s="53">
        <f>'1.Income statement'!H17</f>
        <v>0.5</v>
      </c>
      <c r="I11" s="53">
        <f>'1.Income statement'!I17</f>
        <v>0.7</v>
      </c>
      <c r="J11" s="52">
        <f>'1.Income statement'!J17</f>
        <v>0.80499999999999994</v>
      </c>
      <c r="K11" s="53">
        <f>'1.Income statement'!K17</f>
        <v>0.92574999999999996</v>
      </c>
      <c r="L11" s="53">
        <f>'1.Income statement'!L17</f>
        <v>1.0646125</v>
      </c>
      <c r="M11" s="53">
        <f>'1.Income statement'!M17</f>
        <v>1.224304375</v>
      </c>
      <c r="N11" s="54">
        <f>'1.Income statement'!N17</f>
        <v>1.40795003125</v>
      </c>
    </row>
    <row r="12" spans="2:16" x14ac:dyDescent="0.25">
      <c r="B12" s="218" t="s">
        <v>41</v>
      </c>
      <c r="C12" s="55">
        <f>'1.Income statement'!C20</f>
        <v>0</v>
      </c>
      <c r="D12" s="55">
        <f>'1.Income statement'!D20</f>
        <v>0.1</v>
      </c>
      <c r="E12" s="55">
        <f>'1.Income statement'!E20</f>
        <v>-0.3</v>
      </c>
      <c r="F12" s="55">
        <f>'1.Income statement'!F20</f>
        <v>0.3</v>
      </c>
      <c r="G12" s="55">
        <f>'1.Income statement'!G20</f>
        <v>1</v>
      </c>
      <c r="H12" s="55">
        <f>'1.Income statement'!H20</f>
        <v>1.7</v>
      </c>
      <c r="I12" s="56">
        <f>'1.Income statement'!I20</f>
        <v>0.8</v>
      </c>
      <c r="J12" s="55">
        <f>'1.Income statement'!J20</f>
        <v>2.0467500000000003</v>
      </c>
      <c r="K12" s="55">
        <f>'1.Income statement'!K20</f>
        <v>2.3537624999999998</v>
      </c>
      <c r="L12" s="55">
        <f>'1.Income statement'!L20</f>
        <v>2.706826875</v>
      </c>
      <c r="M12" s="55">
        <f>'1.Income statement'!M20</f>
        <v>3.1128509062500003</v>
      </c>
      <c r="N12" s="56">
        <f>'1.Income statement'!N20</f>
        <v>3.5797785421874999</v>
      </c>
    </row>
    <row r="13" spans="2:16" x14ac:dyDescent="0.25">
      <c r="B13" s="219" t="s">
        <v>12</v>
      </c>
      <c r="C13" s="46">
        <f>'1.Income statement'!C24</f>
        <v>2.2999999999999998</v>
      </c>
      <c r="D13" s="46">
        <f>'1.Income statement'!D24</f>
        <v>2.1</v>
      </c>
      <c r="E13" s="46">
        <f>'1.Income statement'!E24</f>
        <v>1.2000000000000002</v>
      </c>
      <c r="F13" s="46">
        <f>'1.Income statement'!F24</f>
        <v>4.5</v>
      </c>
      <c r="G13" s="46">
        <f>'1.Income statement'!G24</f>
        <v>8.9</v>
      </c>
      <c r="H13" s="46">
        <f>'1.Income statement'!H24</f>
        <v>11.3</v>
      </c>
      <c r="I13" s="46">
        <f>'1.Income statement'!I24</f>
        <v>8.1999999999999993</v>
      </c>
      <c r="J13" s="45">
        <f>'1.Income statement'!J24</f>
        <v>11.138249999999999</v>
      </c>
      <c r="K13" s="46">
        <f>'1.Income statement'!K24</f>
        <v>12.808987499999999</v>
      </c>
      <c r="L13" s="46">
        <f>'1.Income statement'!L24</f>
        <v>14.730335625</v>
      </c>
      <c r="M13" s="46">
        <f>'1.Income statement'!M24</f>
        <v>16.939885968750001</v>
      </c>
      <c r="N13" s="47">
        <f>'1.Income statement'!N24</f>
        <v>19.480868864062501</v>
      </c>
    </row>
    <row r="14" spans="2:16" x14ac:dyDescent="0.25">
      <c r="B14" s="220" t="s">
        <v>47</v>
      </c>
      <c r="C14" s="244">
        <v>11.1</v>
      </c>
      <c r="D14" s="244">
        <v>8.5</v>
      </c>
      <c r="E14" s="244">
        <v>7.9</v>
      </c>
      <c r="F14" s="244">
        <v>10.6</v>
      </c>
      <c r="G14" s="244">
        <v>15.7</v>
      </c>
      <c r="H14" s="251">
        <v>14.1</v>
      </c>
      <c r="I14" s="197">
        <v>15.5</v>
      </c>
      <c r="J14" s="55">
        <f>I14*$P$10+I14</f>
        <v>17.824999999999999</v>
      </c>
      <c r="K14" s="55">
        <f t="shared" ref="K14:N14" si="0">J14*$P$10+J14</f>
        <v>20.498749999999998</v>
      </c>
      <c r="L14" s="55">
        <f t="shared" si="0"/>
        <v>23.573562499999998</v>
      </c>
      <c r="M14" s="55">
        <f t="shared" si="0"/>
        <v>27.109596874999998</v>
      </c>
      <c r="N14" s="55">
        <f t="shared" si="0"/>
        <v>31.176036406249999</v>
      </c>
      <c r="O14" s="225"/>
    </row>
    <row r="15" spans="2:16" x14ac:dyDescent="0.25">
      <c r="B15" s="221" t="s">
        <v>44</v>
      </c>
      <c r="C15" s="244">
        <v>12.8</v>
      </c>
      <c r="D15" s="244">
        <v>13.1</v>
      </c>
      <c r="E15" s="244">
        <v>16.399999999999999</v>
      </c>
      <c r="F15" s="244">
        <v>18.2</v>
      </c>
      <c r="G15" s="244">
        <v>14.9</v>
      </c>
      <c r="H15" s="252">
        <v>14</v>
      </c>
      <c r="I15" s="151">
        <v>21</v>
      </c>
      <c r="J15" s="55">
        <f t="shared" ref="J15:J17" si="1">I15*$P$10+I15</f>
        <v>24.15</v>
      </c>
      <c r="K15" s="55">
        <f t="shared" ref="K15:N15" si="2">J15*$P$10+J15</f>
        <v>27.772499999999997</v>
      </c>
      <c r="L15" s="55">
        <f t="shared" si="2"/>
        <v>31.938374999999997</v>
      </c>
      <c r="M15" s="55">
        <f t="shared" si="2"/>
        <v>36.729131249999995</v>
      </c>
      <c r="N15" s="56">
        <f t="shared" si="2"/>
        <v>42.238500937499992</v>
      </c>
    </row>
    <row r="16" spans="2:16" x14ac:dyDescent="0.25">
      <c r="B16" s="220" t="s">
        <v>45</v>
      </c>
      <c r="C16" s="244">
        <v>8.6</v>
      </c>
      <c r="D16" s="244">
        <v>10.9</v>
      </c>
      <c r="E16" s="244">
        <v>13.3</v>
      </c>
      <c r="F16" s="244">
        <v>14.6</v>
      </c>
      <c r="G16" s="244">
        <v>14.6</v>
      </c>
      <c r="H16" s="252">
        <v>15</v>
      </c>
      <c r="I16" s="151">
        <v>18.7</v>
      </c>
      <c r="J16" s="55">
        <f t="shared" si="1"/>
        <v>21.504999999999999</v>
      </c>
      <c r="K16" s="55">
        <f t="shared" ref="K16:N16" si="3">J16*$P$10+J16</f>
        <v>24.73075</v>
      </c>
      <c r="L16" s="55">
        <f t="shared" si="3"/>
        <v>28.440362499999999</v>
      </c>
      <c r="M16" s="55">
        <f t="shared" si="3"/>
        <v>32.706416875000002</v>
      </c>
      <c r="N16" s="56">
        <f t="shared" si="3"/>
        <v>37.61237940625</v>
      </c>
    </row>
    <row r="17" spans="2:14" x14ac:dyDescent="0.25">
      <c r="B17" s="220" t="s">
        <v>46</v>
      </c>
      <c r="C17" s="245">
        <v>22.8</v>
      </c>
      <c r="D17" s="245">
        <v>23.2</v>
      </c>
      <c r="E17" s="245">
        <v>21.3</v>
      </c>
      <c r="F17" s="245">
        <v>23.5</v>
      </c>
      <c r="G17" s="244">
        <v>30.6</v>
      </c>
      <c r="H17" s="245">
        <v>27.8</v>
      </c>
      <c r="I17" s="198">
        <v>32.1</v>
      </c>
      <c r="J17" s="55">
        <f t="shared" si="1"/>
        <v>36.914999999999999</v>
      </c>
      <c r="K17" s="152">
        <f t="shared" ref="K17:N17" si="4">J17*$P$10+J17</f>
        <v>42.452249999999999</v>
      </c>
      <c r="L17" s="152">
        <f t="shared" si="4"/>
        <v>48.8200875</v>
      </c>
      <c r="M17" s="152">
        <f t="shared" si="4"/>
        <v>56.143100625000002</v>
      </c>
      <c r="N17" s="56">
        <f t="shared" si="4"/>
        <v>64.564565718750003</v>
      </c>
    </row>
    <row r="18" spans="2:14" x14ac:dyDescent="0.25">
      <c r="B18" s="222" t="s">
        <v>51</v>
      </c>
      <c r="C18" s="61">
        <f>C17+C15-C14</f>
        <v>24.5</v>
      </c>
      <c r="D18" s="61">
        <f t="shared" ref="D18:I18" si="5">D17+D15-D14</f>
        <v>27.799999999999997</v>
      </c>
      <c r="E18" s="61">
        <f t="shared" si="5"/>
        <v>29.800000000000004</v>
      </c>
      <c r="F18" s="61">
        <f t="shared" si="5"/>
        <v>31.1</v>
      </c>
      <c r="G18" s="199">
        <f t="shared" si="5"/>
        <v>29.8</v>
      </c>
      <c r="H18" s="61">
        <f t="shared" si="5"/>
        <v>27.699999999999996</v>
      </c>
      <c r="I18" s="61">
        <f t="shared" si="5"/>
        <v>37.6</v>
      </c>
      <c r="J18" s="130">
        <f t="shared" ref="J18:N18" si="6">J17+J15-J14</f>
        <v>43.239999999999995</v>
      </c>
      <c r="K18" s="61">
        <f t="shared" si="6"/>
        <v>49.725999999999999</v>
      </c>
      <c r="L18" s="61">
        <f t="shared" si="6"/>
        <v>57.184899999999999</v>
      </c>
      <c r="M18" s="61">
        <f t="shared" si="6"/>
        <v>65.762635000000003</v>
      </c>
      <c r="N18" s="57">
        <f t="shared" si="6"/>
        <v>75.62703024999999</v>
      </c>
    </row>
    <row r="19" spans="2:14" x14ac:dyDescent="0.25">
      <c r="B19" s="223" t="s">
        <v>52</v>
      </c>
      <c r="C19" s="58">
        <f t="shared" ref="C19:I19" si="7">C15-C14+C17-C16</f>
        <v>15.9</v>
      </c>
      <c r="D19" s="58">
        <f t="shared" si="7"/>
        <v>16.899999999999999</v>
      </c>
      <c r="E19" s="58">
        <f t="shared" si="7"/>
        <v>16.499999999999996</v>
      </c>
      <c r="F19" s="58">
        <f t="shared" si="7"/>
        <v>16.5</v>
      </c>
      <c r="G19" s="58">
        <f t="shared" si="7"/>
        <v>15.200000000000005</v>
      </c>
      <c r="H19" s="58">
        <f t="shared" si="7"/>
        <v>12.700000000000003</v>
      </c>
      <c r="I19" s="58">
        <f t="shared" si="7"/>
        <v>18.900000000000002</v>
      </c>
      <c r="J19" s="131">
        <f t="shared" ref="J19:N19" si="8">J15-J14+J17-J16</f>
        <v>21.734999999999996</v>
      </c>
      <c r="K19" s="58">
        <f t="shared" si="8"/>
        <v>24.995249999999999</v>
      </c>
      <c r="L19" s="58">
        <f t="shared" si="8"/>
        <v>28.7445375</v>
      </c>
      <c r="M19" s="58">
        <f t="shared" si="8"/>
        <v>33.056218125000001</v>
      </c>
      <c r="N19" s="59">
        <f t="shared" si="8"/>
        <v>38.01465084374999</v>
      </c>
    </row>
    <row r="20" spans="2:14" x14ac:dyDescent="0.25">
      <c r="B20" s="221"/>
      <c r="C20" s="60"/>
      <c r="D20" s="60"/>
      <c r="E20" s="60"/>
      <c r="F20" s="60"/>
      <c r="G20" s="60"/>
      <c r="H20" s="113"/>
      <c r="J20" s="132"/>
      <c r="K20" s="61"/>
      <c r="L20" s="61"/>
      <c r="M20" s="61"/>
      <c r="N20" s="62"/>
    </row>
    <row r="21" spans="2:14" x14ac:dyDescent="0.25">
      <c r="B21" s="220" t="s">
        <v>48</v>
      </c>
      <c r="C21" s="48">
        <f t="shared" ref="C21:I21" si="9">C13/C17</f>
        <v>0.10087719298245613</v>
      </c>
      <c r="D21" s="48">
        <f t="shared" si="9"/>
        <v>9.0517241379310345E-2</v>
      </c>
      <c r="E21" s="48">
        <f t="shared" si="9"/>
        <v>5.6338028169014093E-2</v>
      </c>
      <c r="F21" s="48">
        <f t="shared" si="9"/>
        <v>0.19148936170212766</v>
      </c>
      <c r="G21" s="48">
        <f t="shared" si="9"/>
        <v>0.2908496732026144</v>
      </c>
      <c r="H21" s="48">
        <f t="shared" si="9"/>
        <v>0.40647482014388492</v>
      </c>
      <c r="I21" s="48">
        <f t="shared" si="9"/>
        <v>0.2554517133956386</v>
      </c>
      <c r="J21" s="133">
        <f t="shared" ref="J21:N21" si="10">J13/J17</f>
        <v>0.30172694026818364</v>
      </c>
      <c r="K21" s="48">
        <f t="shared" si="10"/>
        <v>0.30172694026818364</v>
      </c>
      <c r="L21" s="48">
        <f t="shared" si="10"/>
        <v>0.3017269402681837</v>
      </c>
      <c r="M21" s="48">
        <f t="shared" si="10"/>
        <v>0.3017269402681837</v>
      </c>
      <c r="N21" s="49">
        <f t="shared" si="10"/>
        <v>0.30172694026818364</v>
      </c>
    </row>
    <row r="22" spans="2:14" x14ac:dyDescent="0.25">
      <c r="B22" s="220" t="s">
        <v>54</v>
      </c>
      <c r="C22" s="20">
        <f t="shared" ref="C22:I22" si="11">C10/C19</f>
        <v>0.18867924528301885</v>
      </c>
      <c r="D22" s="20">
        <f t="shared" si="11"/>
        <v>0.1775147928994083</v>
      </c>
      <c r="E22" s="20">
        <f t="shared" si="11"/>
        <v>0.12121212121212124</v>
      </c>
      <c r="F22" s="20">
        <f t="shared" si="11"/>
        <v>0.36363636363636365</v>
      </c>
      <c r="G22" s="20">
        <f t="shared" si="11"/>
        <v>0.7236842105263156</v>
      </c>
      <c r="H22" s="20">
        <f t="shared" si="11"/>
        <v>1.1023622047244093</v>
      </c>
      <c r="I22" s="20">
        <f t="shared" si="11"/>
        <v>0.53439153439153431</v>
      </c>
      <c r="J22" s="134">
        <f t="shared" ref="J22:N22" si="12">J10/J19</f>
        <v>0.6648263170002302</v>
      </c>
      <c r="K22" s="20">
        <f t="shared" si="12"/>
        <v>0.66482631700023009</v>
      </c>
      <c r="L22" s="20">
        <f t="shared" si="12"/>
        <v>0.66482631700023009</v>
      </c>
      <c r="M22" s="20">
        <f t="shared" si="12"/>
        <v>0.66482631700023009</v>
      </c>
      <c r="N22" s="22">
        <f t="shared" si="12"/>
        <v>0.6648263170002302</v>
      </c>
    </row>
    <row r="23" spans="2:14" ht="15.75" thickBot="1" x14ac:dyDescent="0.3">
      <c r="B23" s="224" t="s">
        <v>53</v>
      </c>
      <c r="C23" s="21">
        <f t="shared" ref="C23:I23" si="13">C10/C18</f>
        <v>0.12244897959183673</v>
      </c>
      <c r="D23" s="21">
        <f t="shared" si="13"/>
        <v>0.10791366906474821</v>
      </c>
      <c r="E23" s="21">
        <f t="shared" si="13"/>
        <v>6.711409395973153E-2</v>
      </c>
      <c r="F23" s="21">
        <f t="shared" si="13"/>
        <v>0.19292604501607716</v>
      </c>
      <c r="G23" s="21">
        <f t="shared" si="13"/>
        <v>0.36912751677852346</v>
      </c>
      <c r="H23" s="21">
        <f t="shared" si="13"/>
        <v>0.50541516245487372</v>
      </c>
      <c r="I23" s="21">
        <f t="shared" si="13"/>
        <v>0.2686170212765957</v>
      </c>
      <c r="J23" s="135">
        <f t="shared" ref="J23:N23" si="14">J10/J18</f>
        <v>0.33418131359851994</v>
      </c>
      <c r="K23" s="21">
        <f t="shared" si="14"/>
        <v>0.33418131359851988</v>
      </c>
      <c r="L23" s="21">
        <f t="shared" si="14"/>
        <v>0.33418131359851988</v>
      </c>
      <c r="M23" s="21">
        <f t="shared" si="14"/>
        <v>0.33418131359851988</v>
      </c>
      <c r="N23" s="23">
        <f t="shared" si="14"/>
        <v>0.33418131359851994</v>
      </c>
    </row>
    <row r="24" spans="2:14" x14ac:dyDescent="0.25">
      <c r="B24" s="1"/>
      <c r="C24" s="1"/>
      <c r="D24" s="1"/>
      <c r="E24" s="1"/>
      <c r="F24" s="1"/>
      <c r="G24" s="1"/>
      <c r="H24" s="1"/>
      <c r="I24" s="1"/>
      <c r="J24" s="1"/>
      <c r="K24" s="1"/>
      <c r="L24" s="1"/>
      <c r="M24" s="1"/>
      <c r="N24" s="1"/>
    </row>
    <row r="25" spans="2:14" x14ac:dyDescent="0.25">
      <c r="B25" s="1"/>
      <c r="C25" s="1"/>
      <c r="D25" s="1"/>
      <c r="E25" s="1"/>
      <c r="F25" s="1"/>
      <c r="G25" s="1"/>
      <c r="H25" s="1"/>
      <c r="I25" s="1"/>
      <c r="J25" s="1"/>
      <c r="K25" s="1"/>
      <c r="L25" s="1"/>
      <c r="M25" s="1"/>
      <c r="N25" s="1"/>
    </row>
    <row r="26" spans="2:14" x14ac:dyDescent="0.25">
      <c r="B26" s="1"/>
      <c r="C26" s="1"/>
      <c r="D26" s="1"/>
      <c r="E26" s="1"/>
      <c r="F26" s="1"/>
      <c r="G26" s="1"/>
      <c r="H26" s="1"/>
      <c r="I26" s="1"/>
      <c r="J26" s="1"/>
      <c r="K26" s="1"/>
      <c r="L26" s="1"/>
      <c r="M26" s="1"/>
      <c r="N26" s="1"/>
    </row>
    <row r="27" spans="2:14" x14ac:dyDescent="0.25">
      <c r="B27" s="1"/>
      <c r="C27" s="1"/>
      <c r="D27" s="1"/>
      <c r="E27" s="1"/>
      <c r="F27" s="1"/>
      <c r="G27" s="1"/>
      <c r="H27" s="1"/>
      <c r="I27" s="1"/>
      <c r="J27" s="1"/>
      <c r="K27" s="1"/>
      <c r="L27" s="1"/>
      <c r="M27" s="1"/>
      <c r="N27" s="1"/>
    </row>
    <row r="28" spans="2:14" x14ac:dyDescent="0.25">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abSelected="1" zoomScaleNormal="100" workbookViewId="0">
      <selection activeCell="T15" sqref="T15"/>
    </sheetView>
  </sheetViews>
  <sheetFormatPr baseColWidth="10" defaultColWidth="9.140625" defaultRowHeight="15" x14ac:dyDescent="0.25"/>
  <cols>
    <col min="1" max="1" width="4" customWidth="1"/>
    <col min="2" max="2" width="35.5703125" customWidth="1"/>
    <col min="3" max="3" width="11.5703125" bestFit="1" customWidth="1"/>
    <col min="9" max="9" width="14.5703125" customWidth="1"/>
    <col min="10" max="10" width="10.5703125" customWidth="1"/>
    <col min="11" max="11" width="11.140625" bestFit="1" customWidth="1"/>
    <col min="12" max="12" width="13.28515625" customWidth="1"/>
    <col min="13" max="14" width="12.5703125" bestFit="1" customWidth="1"/>
    <col min="15" max="15" width="7" customWidth="1"/>
    <col min="16" max="16" width="13.7109375" customWidth="1"/>
  </cols>
  <sheetData>
    <row r="1" spans="2:22" ht="15.75" thickBot="1" x14ac:dyDescent="0.3"/>
    <row r="2" spans="2:22" ht="15" customHeight="1" x14ac:dyDescent="0.25">
      <c r="B2" s="281"/>
      <c r="C2" s="284"/>
      <c r="D2" s="285"/>
      <c r="E2" s="285"/>
      <c r="F2" s="285"/>
      <c r="G2" s="285"/>
      <c r="H2" s="285"/>
      <c r="I2" s="285"/>
      <c r="J2" s="285"/>
      <c r="K2" s="285"/>
      <c r="L2" s="285"/>
      <c r="M2" s="285"/>
      <c r="N2" s="286"/>
      <c r="O2" s="1"/>
      <c r="P2" s="1"/>
      <c r="Q2" s="1"/>
      <c r="R2" s="1"/>
      <c r="S2" s="1"/>
      <c r="T2" s="1"/>
      <c r="U2" s="1"/>
      <c r="V2" s="1"/>
    </row>
    <row r="3" spans="2:22" ht="15" customHeight="1" x14ac:dyDescent="0.25">
      <c r="B3" s="282"/>
      <c r="C3" s="287"/>
      <c r="D3" s="288"/>
      <c r="E3" s="288"/>
      <c r="F3" s="288"/>
      <c r="G3" s="288"/>
      <c r="H3" s="288"/>
      <c r="I3" s="288"/>
      <c r="J3" s="288"/>
      <c r="K3" s="288"/>
      <c r="L3" s="288"/>
      <c r="M3" s="288"/>
      <c r="N3" s="289"/>
      <c r="O3" s="1"/>
      <c r="P3" s="1"/>
      <c r="Q3" s="1"/>
      <c r="R3" s="1"/>
      <c r="S3" s="1"/>
      <c r="T3" s="1"/>
      <c r="U3" s="1"/>
      <c r="V3" s="1"/>
    </row>
    <row r="4" spans="2:22" ht="15" customHeight="1" x14ac:dyDescent="0.25">
      <c r="B4" s="282"/>
      <c r="C4" s="287"/>
      <c r="D4" s="288"/>
      <c r="E4" s="288"/>
      <c r="F4" s="288"/>
      <c r="G4" s="288"/>
      <c r="H4" s="288"/>
      <c r="I4" s="288"/>
      <c r="J4" s="288"/>
      <c r="K4" s="288"/>
      <c r="L4" s="288"/>
      <c r="M4" s="288"/>
      <c r="N4" s="289"/>
      <c r="O4" s="1"/>
      <c r="P4" s="1"/>
      <c r="Q4" s="1"/>
      <c r="R4" s="1"/>
      <c r="S4" s="1"/>
      <c r="T4" s="1"/>
      <c r="U4" s="1"/>
      <c r="V4" s="1"/>
    </row>
    <row r="5" spans="2:22" ht="15" customHeight="1" x14ac:dyDescent="0.25">
      <c r="B5" s="282"/>
      <c r="C5" s="287"/>
      <c r="D5" s="288"/>
      <c r="E5" s="288"/>
      <c r="F5" s="288"/>
      <c r="G5" s="288"/>
      <c r="H5" s="288"/>
      <c r="I5" s="288"/>
      <c r="J5" s="288"/>
      <c r="K5" s="288"/>
      <c r="L5" s="288"/>
      <c r="M5" s="288"/>
      <c r="N5" s="289"/>
      <c r="O5" s="1"/>
      <c r="P5" s="1"/>
      <c r="Q5" s="1"/>
      <c r="R5" s="1"/>
      <c r="S5" s="1"/>
      <c r="T5" s="1"/>
      <c r="U5" s="1"/>
      <c r="V5" s="1"/>
    </row>
    <row r="6" spans="2:22" ht="15" customHeight="1" x14ac:dyDescent="0.25">
      <c r="B6" s="282"/>
      <c r="C6" s="287"/>
      <c r="D6" s="288"/>
      <c r="E6" s="288"/>
      <c r="F6" s="288"/>
      <c r="G6" s="288"/>
      <c r="H6" s="288"/>
      <c r="I6" s="288"/>
      <c r="J6" s="288"/>
      <c r="K6" s="288"/>
      <c r="L6" s="288"/>
      <c r="M6" s="288"/>
      <c r="N6" s="289"/>
      <c r="O6" s="1"/>
      <c r="P6" s="1"/>
      <c r="Q6" s="1"/>
      <c r="R6" s="1"/>
      <c r="S6" s="1"/>
      <c r="T6" s="1"/>
      <c r="U6" s="1"/>
      <c r="V6" s="1"/>
    </row>
    <row r="7" spans="2:22" ht="48.75" customHeight="1" thickBot="1" x14ac:dyDescent="0.3">
      <c r="B7" s="282"/>
      <c r="C7" s="287"/>
      <c r="D7" s="288"/>
      <c r="E7" s="288"/>
      <c r="F7" s="288"/>
      <c r="G7" s="288"/>
      <c r="H7" s="288"/>
      <c r="I7" s="288"/>
      <c r="J7" s="290"/>
      <c r="K7" s="290"/>
      <c r="L7" s="290"/>
      <c r="M7" s="290"/>
      <c r="N7" s="291"/>
      <c r="O7" s="1"/>
      <c r="P7" s="1"/>
      <c r="Q7" s="1"/>
      <c r="R7" s="1"/>
      <c r="S7" s="1"/>
      <c r="T7" s="1"/>
      <c r="U7" s="1"/>
      <c r="V7" s="1"/>
    </row>
    <row r="8" spans="2:22" ht="18.75" customHeight="1" thickBot="1" x14ac:dyDescent="0.3">
      <c r="B8" s="282"/>
      <c r="C8" s="33">
        <v>2014</v>
      </c>
      <c r="D8" s="33">
        <v>2015</v>
      </c>
      <c r="E8" s="33">
        <v>2016</v>
      </c>
      <c r="F8" s="33">
        <v>2017</v>
      </c>
      <c r="G8" s="33">
        <v>2018</v>
      </c>
      <c r="H8" s="33">
        <v>2019</v>
      </c>
      <c r="I8" s="33">
        <v>2020</v>
      </c>
      <c r="J8" s="103">
        <v>2021</v>
      </c>
      <c r="K8" s="104">
        <v>2022</v>
      </c>
      <c r="L8" s="104">
        <v>2023</v>
      </c>
      <c r="M8" s="104">
        <v>2024</v>
      </c>
      <c r="N8" s="105">
        <v>2025</v>
      </c>
      <c r="O8" s="228"/>
      <c r="P8" s="1"/>
      <c r="Q8" s="1"/>
      <c r="R8" s="1"/>
      <c r="S8" s="1"/>
      <c r="T8" s="1"/>
      <c r="U8" s="1"/>
      <c r="V8" s="1"/>
    </row>
    <row r="9" spans="2:22" ht="16.5" thickBot="1" x14ac:dyDescent="0.3">
      <c r="B9" s="115" t="s">
        <v>27</v>
      </c>
      <c r="C9" s="118"/>
      <c r="D9" s="30"/>
      <c r="E9" s="30"/>
      <c r="F9" s="30"/>
      <c r="G9" s="30"/>
      <c r="H9" s="30"/>
      <c r="I9" s="107"/>
      <c r="J9" s="30"/>
      <c r="K9" s="30"/>
      <c r="L9" s="30"/>
      <c r="M9" s="60"/>
      <c r="N9" s="119"/>
      <c r="O9" s="295" t="s">
        <v>14</v>
      </c>
      <c r="P9" s="296"/>
      <c r="Q9" s="15">
        <v>64</v>
      </c>
      <c r="R9" s="1"/>
      <c r="S9" s="1"/>
      <c r="T9" s="1"/>
      <c r="U9" s="1"/>
      <c r="V9" s="1"/>
    </row>
    <row r="10" spans="2:22" ht="15.75" x14ac:dyDescent="0.25">
      <c r="B10" s="64" t="s">
        <v>26</v>
      </c>
      <c r="C10" s="117"/>
      <c r="D10" s="108"/>
      <c r="E10" s="108"/>
      <c r="F10" s="108"/>
      <c r="G10" s="108"/>
      <c r="H10" s="108"/>
      <c r="I10" s="109">
        <f>$Q$9*'1.Income statement'!I27</f>
        <v>384</v>
      </c>
      <c r="J10" s="108">
        <f>$Q$9*'1.Income statement'!J27</f>
        <v>384</v>
      </c>
      <c r="K10" s="108">
        <f>$Q$9*'1.Income statement'!K27</f>
        <v>384</v>
      </c>
      <c r="L10" s="108">
        <f>$Q$9*'1.Income statement'!L27</f>
        <v>384</v>
      </c>
      <c r="M10" s="108">
        <f>$Q$9*'1.Income statement'!M27</f>
        <v>384</v>
      </c>
      <c r="N10" s="120">
        <f>$Q$9*'1.Income statement'!N27</f>
        <v>384</v>
      </c>
      <c r="O10" s="14"/>
      <c r="P10" s="14"/>
      <c r="Q10" s="14"/>
      <c r="R10" s="1"/>
      <c r="S10" s="1"/>
      <c r="T10" s="1"/>
      <c r="U10" s="1"/>
      <c r="V10" s="1"/>
    </row>
    <row r="11" spans="2:22" ht="15.75" x14ac:dyDescent="0.25">
      <c r="B11" s="64" t="s">
        <v>60</v>
      </c>
      <c r="C11" s="108">
        <f>'3.retornos capital'!C15-'3.retornos capital'!C14</f>
        <v>1.7000000000000011</v>
      </c>
      <c r="D11" s="108">
        <f>'3.retornos capital'!D15-'3.retornos capital'!D14</f>
        <v>4.5999999999999996</v>
      </c>
      <c r="E11" s="108">
        <f>'3.retornos capital'!E15-'3.retornos capital'!E14</f>
        <v>8.4999999999999982</v>
      </c>
      <c r="F11" s="108">
        <f>'3.retornos capital'!F15-'3.retornos capital'!F14</f>
        <v>7.6</v>
      </c>
      <c r="G11" s="108">
        <f>'3.retornos capital'!G15-'3.retornos capital'!G14</f>
        <v>-0.79999999999999893</v>
      </c>
      <c r="H11" s="108">
        <f>'3.retornos capital'!H15-'3.retornos capital'!H14</f>
        <v>-9.9999999999999645E-2</v>
      </c>
      <c r="I11" s="109">
        <f>'3.retornos capital'!I15-'3.retornos capital'!I14</f>
        <v>5.5</v>
      </c>
      <c r="J11" s="232">
        <v>0</v>
      </c>
      <c r="K11" s="232">
        <v>-5</v>
      </c>
      <c r="L11" s="232">
        <v>-10</v>
      </c>
      <c r="M11" s="232">
        <v>-15</v>
      </c>
      <c r="N11" s="229">
        <v>-22</v>
      </c>
      <c r="O11" s="297"/>
      <c r="P11" s="297"/>
      <c r="Q11" s="14"/>
      <c r="R11" s="1"/>
      <c r="S11" s="1"/>
      <c r="T11" s="1"/>
      <c r="U11" s="1"/>
      <c r="V11" s="1"/>
    </row>
    <row r="12" spans="2:22" ht="15.75" x14ac:dyDescent="0.25">
      <c r="B12" s="111" t="s">
        <v>81</v>
      </c>
      <c r="C12" s="136">
        <f>C11/'1.Income statement'!C12</f>
        <v>0.3695652173913046</v>
      </c>
      <c r="D12" s="136">
        <f>D11/'1.Income statement'!D12</f>
        <v>0.45098039215686275</v>
      </c>
      <c r="E12" s="136">
        <f>E11/'1.Income statement'!E12</f>
        <v>1.1038961038961037</v>
      </c>
      <c r="F12" s="136">
        <f>F11/'1.Income statement'!F12</f>
        <v>0.6785714285714286</v>
      </c>
      <c r="G12" s="136">
        <f>G11/'1.Income statement'!G12</f>
        <v>-5.1948051948051875E-2</v>
      </c>
      <c r="H12" s="136">
        <f>H11/'1.Income statement'!H12</f>
        <v>-5.5555555555555358E-3</v>
      </c>
      <c r="I12" s="12">
        <f>I11/'1.Income statement'!I12</f>
        <v>0.38732394366197187</v>
      </c>
      <c r="J12" s="227">
        <f>J11/'1.Income statement'!J12</f>
        <v>0</v>
      </c>
      <c r="K12" s="136">
        <f>K11/'1.Income statement'!K12</f>
        <v>-0.2268628273914178</v>
      </c>
      <c r="L12" s="136">
        <f>L11/'1.Income statement'!L12</f>
        <v>-0.39454404763724832</v>
      </c>
      <c r="M12" s="136">
        <f>M11/'1.Income statement'!M12</f>
        <v>-0.5146226708311934</v>
      </c>
      <c r="N12" s="121">
        <f>N11/'1.Income statement'!N12</f>
        <v>-0.65633036279920332</v>
      </c>
      <c r="O12" s="293"/>
      <c r="P12" s="293"/>
      <c r="Q12" s="14"/>
      <c r="R12" s="1"/>
      <c r="S12" s="1"/>
      <c r="T12" s="1"/>
      <c r="U12" s="1"/>
      <c r="V12" s="1"/>
    </row>
    <row r="13" spans="2:22" ht="15.75" x14ac:dyDescent="0.25">
      <c r="B13" s="111" t="s">
        <v>82</v>
      </c>
      <c r="C13" s="136">
        <f>C11/'3.retornos capital'!C17</f>
        <v>7.4561403508771967E-2</v>
      </c>
      <c r="D13" s="136">
        <f>D11/'3.retornos capital'!D17</f>
        <v>0.1982758620689655</v>
      </c>
      <c r="E13" s="136">
        <f>E11/'3.retornos capital'!E17</f>
        <v>0.3990610328638497</v>
      </c>
      <c r="F13" s="136">
        <f>F11/'3.retornos capital'!F17</f>
        <v>0.3234042553191489</v>
      </c>
      <c r="G13" s="136">
        <f>G11/'3.retornos capital'!G17</f>
        <v>-2.6143790849673165E-2</v>
      </c>
      <c r="H13" s="136">
        <f>H11/'3.retornos capital'!H17</f>
        <v>-3.5971223021582606E-3</v>
      </c>
      <c r="I13" s="136">
        <f>I11/'3.retornos capital'!I17</f>
        <v>0.17133956386292834</v>
      </c>
      <c r="J13" s="227">
        <f>J11/'3.retornos capital'!J17</f>
        <v>0</v>
      </c>
      <c r="K13" s="136">
        <f>K11/'3.retornos capital'!K17</f>
        <v>-0.11777938742940598</v>
      </c>
      <c r="L13" s="136">
        <f>L11/'3.retornos capital'!L17</f>
        <v>-0.20483371726853214</v>
      </c>
      <c r="M13" s="136">
        <f>M11/'3.retornos capital'!M17</f>
        <v>-0.2671744138285202</v>
      </c>
      <c r="N13" s="136">
        <f>N11/'3.retornos capital'!N17</f>
        <v>-0.34074417995521411</v>
      </c>
      <c r="O13" s="230"/>
      <c r="P13" s="203"/>
      <c r="Q13" s="14"/>
      <c r="R13" s="1"/>
      <c r="S13" s="1"/>
      <c r="T13" s="1"/>
      <c r="U13" s="1"/>
      <c r="V13" s="1"/>
    </row>
    <row r="14" spans="2:22" ht="15.75" x14ac:dyDescent="0.25">
      <c r="B14" s="112" t="s">
        <v>25</v>
      </c>
      <c r="C14" s="46"/>
      <c r="D14" s="46"/>
      <c r="E14" s="46"/>
      <c r="F14" s="46"/>
      <c r="G14" s="46"/>
      <c r="H14" s="46"/>
      <c r="I14" s="13">
        <f>I10+I11</f>
        <v>389.5</v>
      </c>
      <c r="J14" s="46">
        <f t="shared" ref="J14:N14" si="0">J10+J11</f>
        <v>384</v>
      </c>
      <c r="K14" s="46">
        <f t="shared" si="0"/>
        <v>379</v>
      </c>
      <c r="L14" s="46">
        <f t="shared" si="0"/>
        <v>374</v>
      </c>
      <c r="M14" s="46">
        <f t="shared" si="0"/>
        <v>369</v>
      </c>
      <c r="N14" s="47">
        <f t="shared" si="0"/>
        <v>362</v>
      </c>
      <c r="O14" s="292"/>
      <c r="P14" s="292"/>
      <c r="Q14" s="14"/>
      <c r="R14" s="1"/>
      <c r="S14" s="1"/>
      <c r="T14" s="1"/>
      <c r="U14" s="1"/>
      <c r="V14" s="1"/>
    </row>
    <row r="15" spans="2:22" ht="15.75" x14ac:dyDescent="0.25">
      <c r="B15" s="64" t="s">
        <v>6</v>
      </c>
      <c r="C15" s="108">
        <f>'1.Income statement'!C12</f>
        <v>4.5999999999999996</v>
      </c>
      <c r="D15" s="108">
        <f>'1.Income statement'!D12</f>
        <v>10.199999999999999</v>
      </c>
      <c r="E15" s="108">
        <f>'1.Income statement'!E12</f>
        <v>7.7</v>
      </c>
      <c r="F15" s="108">
        <f>'1.Income statement'!F12</f>
        <v>11.2</v>
      </c>
      <c r="G15" s="108">
        <f>'1.Income statement'!G12</f>
        <v>15.4</v>
      </c>
      <c r="H15" s="226">
        <f>'1.Income statement'!H12</f>
        <v>18</v>
      </c>
      <c r="I15" s="110">
        <f>'1.Income statement'!I12</f>
        <v>14.2</v>
      </c>
      <c r="J15" s="108">
        <f>'1.Income statement'!J12</f>
        <v>19.164999999999999</v>
      </c>
      <c r="K15" s="108">
        <f>'1.Income statement'!K12</f>
        <v>22.039749999999998</v>
      </c>
      <c r="L15" s="108">
        <f>'1.Income statement'!L12</f>
        <v>25.345712500000001</v>
      </c>
      <c r="M15" s="108">
        <f>'1.Income statement'!M12</f>
        <v>29.147569375000003</v>
      </c>
      <c r="N15" s="122">
        <f>'1.Income statement'!N12</f>
        <v>33.519704781249999</v>
      </c>
      <c r="O15" s="293"/>
      <c r="P15" s="293"/>
      <c r="Q15" s="14"/>
      <c r="R15" s="1"/>
      <c r="S15" s="1"/>
      <c r="T15" s="1"/>
      <c r="U15" s="1"/>
      <c r="V15" s="1"/>
    </row>
    <row r="16" spans="2:22" ht="15.75" x14ac:dyDescent="0.25">
      <c r="B16" s="64" t="s">
        <v>11</v>
      </c>
      <c r="C16" s="108">
        <f>'1.Income statement'!C15</f>
        <v>3</v>
      </c>
      <c r="D16" s="108">
        <f>'1.Income statement'!D15</f>
        <v>3</v>
      </c>
      <c r="E16" s="108">
        <f>'1.Income statement'!E15</f>
        <v>2</v>
      </c>
      <c r="F16" s="108">
        <f>'1.Income statement'!F15</f>
        <v>6</v>
      </c>
      <c r="G16" s="108">
        <f>'1.Income statement'!G15</f>
        <v>11</v>
      </c>
      <c r="H16" s="108">
        <f>'1.Income statement'!H15</f>
        <v>14</v>
      </c>
      <c r="I16" s="109">
        <f>'1.Income statement'!I15</f>
        <v>10.1</v>
      </c>
      <c r="J16" s="108">
        <f>'1.Income statement'!J15</f>
        <v>14.450000000000001</v>
      </c>
      <c r="K16" s="108">
        <f>'1.Income statement'!K15</f>
        <v>16.6175</v>
      </c>
      <c r="L16" s="108">
        <f>'1.Income statement'!L15</f>
        <v>19.110125</v>
      </c>
      <c r="M16" s="108">
        <f>'1.Income statement'!M15</f>
        <v>21.976643750000001</v>
      </c>
      <c r="N16" s="120">
        <f>'1.Income statement'!N15</f>
        <v>25.273140312500001</v>
      </c>
      <c r="O16" s="293"/>
      <c r="P16" s="293"/>
      <c r="Q16" s="14"/>
      <c r="R16" s="1"/>
      <c r="S16" s="1"/>
      <c r="T16" s="1"/>
      <c r="U16" s="1"/>
      <c r="V16" s="1"/>
    </row>
    <row r="17" spans="2:22" ht="15.75" x14ac:dyDescent="0.25">
      <c r="B17" s="64" t="s">
        <v>12</v>
      </c>
      <c r="C17" s="108">
        <f>'1.Income statement'!C24</f>
        <v>2.2999999999999998</v>
      </c>
      <c r="D17" s="108">
        <f>'1.Income statement'!D24</f>
        <v>2.1</v>
      </c>
      <c r="E17" s="108">
        <f>'1.Income statement'!E24</f>
        <v>1.2000000000000002</v>
      </c>
      <c r="F17" s="108">
        <f>'1.Income statement'!F24</f>
        <v>4.5</v>
      </c>
      <c r="G17" s="108">
        <f>'1.Income statement'!G24</f>
        <v>8.9</v>
      </c>
      <c r="H17" s="108">
        <f>'1.Income statement'!H24</f>
        <v>11.3</v>
      </c>
      <c r="I17" s="109">
        <f>'1.Income statement'!I24</f>
        <v>8.1999999999999993</v>
      </c>
      <c r="J17" s="108">
        <f>'1.Income statement'!J24</f>
        <v>11.138249999999999</v>
      </c>
      <c r="K17" s="108">
        <f>'1.Income statement'!K24</f>
        <v>12.808987499999999</v>
      </c>
      <c r="L17" s="108">
        <f>'1.Income statement'!L24</f>
        <v>14.730335625</v>
      </c>
      <c r="M17" s="108">
        <f>'1.Income statement'!M24</f>
        <v>16.939885968750001</v>
      </c>
      <c r="N17" s="120">
        <f>'1.Income statement'!N24</f>
        <v>19.480868864062501</v>
      </c>
      <c r="O17" s="293"/>
      <c r="P17" s="293"/>
      <c r="Q17" s="14"/>
      <c r="R17" s="1"/>
      <c r="S17" s="1"/>
      <c r="T17" s="1"/>
      <c r="U17" s="1"/>
      <c r="V17" s="1"/>
    </row>
    <row r="18" spans="2:22" ht="15.75" x14ac:dyDescent="0.25">
      <c r="B18" s="64" t="s">
        <v>13</v>
      </c>
      <c r="C18" s="108">
        <f>'2.Flujos de caja'!C15</f>
        <v>3.6999999999999993</v>
      </c>
      <c r="D18" s="108">
        <f>'2.Flujos de caja'!D15</f>
        <v>8.7999999999999989</v>
      </c>
      <c r="E18" s="108">
        <f>'2.Flujos de caja'!E15</f>
        <v>6.1000000000000005</v>
      </c>
      <c r="F18" s="108">
        <f>'2.Flujos de caja'!F15</f>
        <v>9</v>
      </c>
      <c r="G18" s="108">
        <f>'2.Flujos de caja'!G15</f>
        <v>12.3</v>
      </c>
      <c r="H18" s="108">
        <f>'2.Flujos de caja'!H15</f>
        <v>14</v>
      </c>
      <c r="I18" s="109">
        <f>'2.Flujos de caja'!I15</f>
        <v>10.999999999999998</v>
      </c>
      <c r="J18" s="108">
        <f>'2.Flujos de caja'!J15</f>
        <v>14.358249999999998</v>
      </c>
      <c r="K18" s="108">
        <f>'2.Flujos de caja'!K15</f>
        <v>16.5119875</v>
      </c>
      <c r="L18" s="108">
        <f>'2.Flujos de caja'!L15</f>
        <v>18.988785624999998</v>
      </c>
      <c r="M18" s="108">
        <f>'2.Flujos de caja'!M15</f>
        <v>21.837103468750005</v>
      </c>
      <c r="N18" s="120">
        <f>'2.Flujos de caja'!N15</f>
        <v>25.112668989062499</v>
      </c>
      <c r="O18" s="293"/>
      <c r="P18" s="293"/>
      <c r="Q18" s="5"/>
      <c r="R18" s="1"/>
      <c r="S18" s="1"/>
      <c r="T18" s="1"/>
      <c r="U18" s="1"/>
      <c r="V18" s="1"/>
    </row>
    <row r="19" spans="2:22" ht="16.5" thickBot="1" x14ac:dyDescent="0.3">
      <c r="B19" s="64"/>
      <c r="C19" s="117"/>
      <c r="D19" s="108"/>
      <c r="E19" s="108"/>
      <c r="F19" s="108"/>
      <c r="G19" s="108"/>
      <c r="H19" s="108"/>
      <c r="I19" s="109"/>
      <c r="J19" s="108"/>
      <c r="K19" s="108"/>
      <c r="L19" s="108"/>
      <c r="M19" s="108"/>
      <c r="N19" s="120"/>
      <c r="O19" s="19"/>
      <c r="P19" s="19"/>
      <c r="Q19" s="14"/>
      <c r="R19" s="1"/>
      <c r="S19" s="1"/>
      <c r="T19" s="1"/>
      <c r="U19" s="1"/>
      <c r="V19" s="1"/>
    </row>
    <row r="20" spans="2:22" ht="15.75" thickBot="1" x14ac:dyDescent="0.3">
      <c r="B20" s="127"/>
      <c r="C20" s="128" t="s">
        <v>49</v>
      </c>
      <c r="D20" s="126" t="s">
        <v>50</v>
      </c>
      <c r="E20" s="113"/>
      <c r="F20" s="113"/>
      <c r="G20" s="113"/>
      <c r="H20" s="113"/>
      <c r="I20" s="114"/>
      <c r="J20" s="113"/>
      <c r="K20" s="113"/>
      <c r="L20" s="113"/>
      <c r="M20" s="113"/>
      <c r="N20" s="123"/>
      <c r="O20" s="294"/>
      <c r="P20" s="294"/>
      <c r="Q20" s="5"/>
      <c r="R20" s="1"/>
      <c r="S20" s="1"/>
      <c r="T20" s="1"/>
      <c r="U20" s="1"/>
      <c r="V20" s="1"/>
    </row>
    <row r="21" spans="2:22" ht="19.5" thickBot="1" x14ac:dyDescent="0.3">
      <c r="B21" s="25" t="s">
        <v>21</v>
      </c>
      <c r="C21" s="116">
        <f>(L21/$Q$9)^(1/3)-1</f>
        <v>5.5780406041549435E-2</v>
      </c>
      <c r="D21" s="116">
        <f>(N21/$Q$9)^(1/5)-1</f>
        <v>9.5694110271181465E-2</v>
      </c>
      <c r="E21" s="60"/>
      <c r="F21" s="6" t="s">
        <v>58</v>
      </c>
      <c r="G21" s="6"/>
      <c r="H21" s="6"/>
      <c r="I21" s="305">
        <f>IF(--I11&lt;0,(I17*$Q$21-I11),IF(--I11&gt;0,I17*$Q$21))/'1.Income statement'!I27</f>
        <v>40.999999999999993</v>
      </c>
      <c r="J21" s="306">
        <f>IF(J11&lt;0,J17*$Q$21-J11,IF(J11=0,J17*$Q$21,IF(J11&gt;0,J17*$Q$21)))/'1.Income statement'!J27</f>
        <v>55.691249999999997</v>
      </c>
      <c r="K21" s="306">
        <f>IF(K11&lt;0,K17*$Q$21-K11,IF(K11=0,K17*$Q$21,IF(K11&gt;0,K17*$Q$21)))/'1.Income statement'!K27</f>
        <v>64.878270833333332</v>
      </c>
      <c r="L21" s="306">
        <f>IF(L11&lt;0,L17*$Q$21-L11,IF(L11=0,L17*$Q$21,IF(L11&gt;0,L17*$Q$21)))/'1.Income statement'!L27</f>
        <v>75.318344791666661</v>
      </c>
      <c r="M21" s="306">
        <f>IF(M11&lt;0,M17*$Q$21-M11,IF(M11=0,M17*$Q$21,IF(M11&gt;0,M17*$Q$21)))/'1.Income statement'!M27</f>
        <v>87.199429843750011</v>
      </c>
      <c r="N21" s="306">
        <f>IF(N11&lt;0,N17*$Q$21-N11,IF(N11=0,N17*$Q$21,IF(N11&gt;0,N17*$Q$21)))/'1.Income statement'!N27</f>
        <v>101.07101098697918</v>
      </c>
      <c r="O21" s="253" t="s">
        <v>28</v>
      </c>
      <c r="P21" s="129"/>
      <c r="Q21" s="9">
        <v>30</v>
      </c>
      <c r="R21" s="1"/>
      <c r="S21" s="1"/>
      <c r="T21" s="1"/>
      <c r="U21" s="1"/>
      <c r="V21" s="1"/>
    </row>
    <row r="22" spans="2:22" ht="19.5" thickBot="1" x14ac:dyDescent="0.3">
      <c r="B22" s="25" t="s">
        <v>22</v>
      </c>
      <c r="C22" s="106">
        <f t="shared" ref="C22:C24" si="1">(L22/$Q$9)^(1/3)-1</f>
        <v>0.14713604774869515</v>
      </c>
      <c r="D22" s="106">
        <f t="shared" ref="D22:D24" si="2">(N22/$Q$9)^(1/5)-1</f>
        <v>0.15089759325678331</v>
      </c>
      <c r="E22" s="60"/>
      <c r="F22" s="7" t="s">
        <v>57</v>
      </c>
      <c r="G22" s="60"/>
      <c r="H22" s="60"/>
      <c r="I22" s="305">
        <f>IF(--I11&lt;0,(I18*$Q$22-I11),IF(--I11&gt;0,I18*$Q$22))/'1.Income statement'!I27</f>
        <v>54.999999999999993</v>
      </c>
      <c r="J22" s="306">
        <f>IF(J11&lt;0,J18*$Q$22-J11,IF(J11=0,J18*$Q$22,IF(J11&gt;0,J18*$Q$22)))/'1.Income statement'!J27</f>
        <v>71.791249999999991</v>
      </c>
      <c r="K22" s="306">
        <f>IF(K11&lt;0,K18*$Q$22-K11,IF(K11=0,K18*$Q$22,IF(K11&gt;0,K18*$Q$22)))/'1.Income statement'!K27</f>
        <v>83.393270833333332</v>
      </c>
      <c r="L22" s="306">
        <f>IF(L11&lt;0,L18*$Q$22-L11,IF(L11=0,L18*$Q$22,IF(L11&gt;0,L18*$Q$22)))/'1.Income statement'!L27</f>
        <v>96.610594791666657</v>
      </c>
      <c r="M22" s="306">
        <f>IF(M11&lt;0,M18*$Q$22-M11,IF(M11=0,M18*$Q$22,IF(M11&gt;0,M18*$Q$22)))/'1.Income statement'!M27</f>
        <v>111.68551734375002</v>
      </c>
      <c r="N22" s="306">
        <f>IF(N11&lt;0,N18*$Q$22-N11,IF(N11=0,N18*$Q$22,IF(N11&gt;0,N18*$Q$22)))/'1.Income statement'!N27</f>
        <v>129.23001161197917</v>
      </c>
      <c r="O22" s="298" t="s">
        <v>29</v>
      </c>
      <c r="P22" s="299"/>
      <c r="Q22" s="9">
        <v>30</v>
      </c>
      <c r="R22" s="1"/>
      <c r="S22" s="1"/>
      <c r="T22" s="1"/>
      <c r="U22" s="1"/>
      <c r="V22" s="1"/>
    </row>
    <row r="23" spans="2:22" ht="19.5" thickBot="1" x14ac:dyDescent="0.3">
      <c r="B23" s="25" t="s">
        <v>23</v>
      </c>
      <c r="C23" s="106">
        <f t="shared" si="1"/>
        <v>0.10415258476562417</v>
      </c>
      <c r="D23" s="106">
        <f t="shared" si="2"/>
        <v>0.12513446015776708</v>
      </c>
      <c r="E23" s="60"/>
      <c r="F23" s="7" t="s">
        <v>19</v>
      </c>
      <c r="G23" s="60"/>
      <c r="H23" s="60"/>
      <c r="I23" s="307">
        <f>((I15*$Q$23)-I11)/'1.Income statement'!I27</f>
        <v>46.416666666666664</v>
      </c>
      <c r="J23" s="308">
        <f>((J15*$Q$23)-J11)/'1.Income statement'!J27</f>
        <v>63.883333333333326</v>
      </c>
      <c r="K23" s="308">
        <f>((K15*$Q$23)-K11)/'1.Income statement'!K27</f>
        <v>74.299166666666665</v>
      </c>
      <c r="L23" s="308">
        <f>((L15*$Q$23)-L11)/'1.Income statement'!L27</f>
        <v>86.152375000000006</v>
      </c>
      <c r="M23" s="308">
        <f>((M15*$Q$23)-M11)/'1.Income statement'!M27</f>
        <v>99.65856458333333</v>
      </c>
      <c r="N23" s="309">
        <f>((N15*$Q$23)-N11)/'1.Income statement'!N27</f>
        <v>115.3990159375</v>
      </c>
      <c r="O23" s="283" t="s">
        <v>30</v>
      </c>
      <c r="P23" s="283"/>
      <c r="Q23" s="9">
        <v>20</v>
      </c>
      <c r="R23" s="1"/>
      <c r="S23" s="1"/>
      <c r="T23" s="1"/>
      <c r="U23" s="1"/>
      <c r="V23" s="1"/>
    </row>
    <row r="24" spans="2:22" ht="19.5" thickBot="1" x14ac:dyDescent="0.3">
      <c r="B24" s="26" t="s">
        <v>24</v>
      </c>
      <c r="C24" s="106">
        <f t="shared" si="1"/>
        <v>6.8653641628558582E-2</v>
      </c>
      <c r="D24" s="106">
        <f t="shared" si="2"/>
        <v>0.1035765486227771</v>
      </c>
      <c r="E24" s="124"/>
      <c r="F24" s="125" t="s">
        <v>20</v>
      </c>
      <c r="G24" s="124"/>
      <c r="H24" s="124"/>
      <c r="I24" s="310">
        <f>((I16*$Q$24)-I11)/'1.Income statement'!I27</f>
        <v>39.483333333333327</v>
      </c>
      <c r="J24" s="311">
        <f>((J16*$Q$24)-J11)/'1.Income statement'!J27</f>
        <v>57.800000000000004</v>
      </c>
      <c r="K24" s="311">
        <f>((K16*$Q$24)-K11)/'1.Income statement'!K27</f>
        <v>67.303333333333327</v>
      </c>
      <c r="L24" s="311">
        <f>((L16*$Q$24)-L11)/'1.Income statement'!L27</f>
        <v>78.107166666666672</v>
      </c>
      <c r="M24" s="311">
        <f>((M16*$Q$24)-M11)/'1.Income statement'!M27</f>
        <v>90.406575000000018</v>
      </c>
      <c r="N24" s="312">
        <f>((N16*$Q$24)-N11)/'1.Income statement'!N27</f>
        <v>104.75922791666666</v>
      </c>
      <c r="O24" s="283" t="s">
        <v>31</v>
      </c>
      <c r="P24" s="283"/>
      <c r="Q24" s="9">
        <v>24</v>
      </c>
      <c r="R24" s="1"/>
      <c r="S24" s="1"/>
      <c r="T24" s="1"/>
      <c r="U24" s="1"/>
      <c r="V24" s="1"/>
    </row>
    <row r="25" spans="2:22" ht="15.75" x14ac:dyDescent="0.25">
      <c r="B25" s="4"/>
      <c r="C25" s="3"/>
      <c r="D25" s="3"/>
      <c r="E25" s="3"/>
      <c r="F25" s="3"/>
      <c r="G25" s="3"/>
      <c r="H25" s="3"/>
      <c r="I25" s="3"/>
      <c r="J25" s="3"/>
      <c r="K25" s="3"/>
      <c r="L25" s="3"/>
      <c r="M25" s="3"/>
      <c r="N25" s="3"/>
      <c r="O25" s="1"/>
      <c r="P25" s="1"/>
      <c r="Q25" s="1"/>
      <c r="R25" s="1"/>
      <c r="S25" s="1"/>
      <c r="T25" s="1"/>
      <c r="U25" s="1"/>
      <c r="V25" s="1"/>
    </row>
    <row r="26" spans="2:22" x14ac:dyDescent="0.25">
      <c r="B26" s="2"/>
      <c r="C26" s="3"/>
      <c r="D26" s="3"/>
      <c r="E26" s="3"/>
      <c r="F26" s="3"/>
      <c r="G26" s="3"/>
      <c r="H26" s="3"/>
      <c r="I26" s="3"/>
      <c r="J26" s="3"/>
      <c r="K26" s="3"/>
      <c r="L26" s="3"/>
      <c r="M26" s="3"/>
      <c r="N26" s="3"/>
      <c r="O26" s="1"/>
      <c r="P26" s="1"/>
      <c r="Q26" s="1"/>
      <c r="R26" s="1"/>
      <c r="S26" s="1"/>
      <c r="T26" s="1"/>
      <c r="U26" s="1"/>
      <c r="V26" s="1"/>
    </row>
    <row r="27" spans="2:22" x14ac:dyDescent="0.25">
      <c r="B27" s="2"/>
      <c r="C27" s="2"/>
      <c r="D27" s="2"/>
      <c r="E27" s="2"/>
      <c r="F27" s="2"/>
      <c r="G27" s="2"/>
      <c r="H27" s="2"/>
      <c r="I27" s="2"/>
      <c r="J27" s="2"/>
      <c r="K27" s="2"/>
      <c r="L27" s="2"/>
      <c r="M27" s="2"/>
      <c r="N27" s="2"/>
      <c r="O27" s="1"/>
      <c r="P27" s="1"/>
      <c r="Q27" s="1"/>
      <c r="R27" s="1"/>
      <c r="S27" s="1"/>
      <c r="T27" s="1"/>
      <c r="U27" s="1"/>
      <c r="V27" s="1"/>
    </row>
    <row r="28" spans="2:22" x14ac:dyDescent="0.25">
      <c r="B28" s="2"/>
      <c r="C28" s="2"/>
      <c r="D28" s="2"/>
      <c r="E28" s="2"/>
      <c r="F28" s="2"/>
      <c r="G28" s="2"/>
      <c r="H28" s="2"/>
      <c r="I28" s="2"/>
      <c r="J28" s="2"/>
      <c r="K28" s="2"/>
      <c r="L28" s="2"/>
      <c r="M28" s="2"/>
      <c r="N28" s="2"/>
      <c r="O28" s="1"/>
      <c r="P28" s="1"/>
      <c r="Q28" s="1"/>
      <c r="R28" s="1"/>
      <c r="S28" s="1"/>
      <c r="T28" s="1"/>
      <c r="U28" s="1"/>
      <c r="V28" s="1"/>
    </row>
    <row r="29" spans="2:22" x14ac:dyDescent="0.25">
      <c r="B29" s="1"/>
      <c r="C29" s="1"/>
      <c r="D29" s="1"/>
      <c r="E29" s="1"/>
      <c r="F29" s="1"/>
      <c r="G29" s="1"/>
      <c r="H29" s="1"/>
      <c r="I29" s="1"/>
      <c r="J29" s="1"/>
      <c r="K29" s="1"/>
      <c r="L29" s="1"/>
      <c r="M29" s="1"/>
      <c r="N29" s="1"/>
      <c r="O29" s="1"/>
      <c r="P29" s="1"/>
      <c r="Q29" s="1"/>
      <c r="R29" s="1"/>
      <c r="S29" s="1"/>
      <c r="T29" s="1"/>
      <c r="U29" s="1"/>
      <c r="V29" s="1"/>
    </row>
    <row r="30" spans="2:22" x14ac:dyDescent="0.25">
      <c r="B30" s="1"/>
      <c r="C30" s="1"/>
      <c r="D30" s="1"/>
      <c r="E30" s="1"/>
      <c r="F30" s="1"/>
      <c r="G30" s="1"/>
      <c r="H30" s="1"/>
      <c r="I30" s="1"/>
      <c r="J30" s="1"/>
      <c r="K30" s="1"/>
      <c r="L30" s="1"/>
      <c r="M30" s="1"/>
      <c r="N30" s="1"/>
      <c r="O30" s="1"/>
      <c r="P30" s="1"/>
      <c r="Q30" s="1"/>
      <c r="R30" s="1"/>
      <c r="S30" s="1"/>
      <c r="T30" s="1"/>
      <c r="U30" s="1"/>
      <c r="V30" s="1"/>
    </row>
    <row r="31" spans="2:22" x14ac:dyDescent="0.25">
      <c r="B31" s="1"/>
      <c r="C31" s="1"/>
      <c r="D31" s="1"/>
      <c r="E31" s="1"/>
      <c r="F31" s="1"/>
      <c r="G31" s="1"/>
      <c r="H31" s="1"/>
      <c r="I31" s="1"/>
      <c r="J31" s="1"/>
      <c r="K31" s="1"/>
      <c r="L31" s="1"/>
      <c r="M31" s="1"/>
      <c r="N31" s="1"/>
      <c r="O31" s="1"/>
      <c r="P31" s="1"/>
      <c r="Q31" s="1"/>
      <c r="R31" s="1"/>
      <c r="S31" s="1"/>
      <c r="T31" s="1"/>
      <c r="U31" s="1"/>
      <c r="V31" s="1"/>
    </row>
    <row r="32" spans="2:22" x14ac:dyDescent="0.25">
      <c r="B32" s="1"/>
      <c r="C32" s="1"/>
      <c r="D32" s="1"/>
      <c r="E32" s="1"/>
      <c r="F32" s="1"/>
      <c r="G32" s="1"/>
      <c r="H32" s="1"/>
      <c r="I32" s="1"/>
      <c r="J32" s="1"/>
      <c r="K32" s="1"/>
      <c r="L32" s="1"/>
      <c r="M32" s="1"/>
      <c r="N32" s="1"/>
      <c r="O32" s="1"/>
      <c r="P32" s="1"/>
      <c r="Q32" s="1"/>
      <c r="R32" s="1"/>
      <c r="S32" s="1"/>
      <c r="T32" s="1"/>
      <c r="U32" s="1"/>
      <c r="V32" s="1"/>
    </row>
    <row r="33" spans="2:22" x14ac:dyDescent="0.25">
      <c r="B33" s="1"/>
      <c r="C33" s="1"/>
      <c r="D33" s="1"/>
      <c r="E33" s="1"/>
      <c r="F33" s="1"/>
      <c r="G33" s="1"/>
      <c r="H33" s="1"/>
      <c r="I33" s="1"/>
      <c r="J33" s="1"/>
      <c r="K33" s="1"/>
      <c r="L33" s="1"/>
      <c r="M33" s="1"/>
      <c r="N33" s="1"/>
      <c r="O33" s="1"/>
      <c r="P33" s="1"/>
      <c r="Q33" s="1"/>
      <c r="R33" s="1"/>
      <c r="S33" s="1"/>
      <c r="T33" s="1"/>
      <c r="U33" s="1"/>
      <c r="V33" s="1"/>
    </row>
    <row r="41" spans="2:22" x14ac:dyDescent="0.25">
      <c r="Q41" s="8"/>
    </row>
  </sheetData>
  <mergeCells count="14">
    <mergeCell ref="B2:B8"/>
    <mergeCell ref="O9:P9"/>
    <mergeCell ref="O11:P11"/>
    <mergeCell ref="O12:P12"/>
    <mergeCell ref="O22:P22"/>
    <mergeCell ref="O23:P23"/>
    <mergeCell ref="O24:P24"/>
    <mergeCell ref="C2:N7"/>
    <mergeCell ref="O14:P14"/>
    <mergeCell ref="O15:P15"/>
    <mergeCell ref="O16:P16"/>
    <mergeCell ref="O17:P17"/>
    <mergeCell ref="O18:P18"/>
    <mergeCell ref="O20:P20"/>
  </mergeCells>
  <dataValidations disablePrompts="1"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5"/>
  <cols>
    <col min="2" max="2" width="105.140625" customWidth="1"/>
    <col min="9" max="9" width="11.42578125" customWidth="1"/>
  </cols>
  <sheetData>
    <row r="3" spans="2:9" ht="51" customHeight="1" x14ac:dyDescent="0.25">
      <c r="B3" s="170" t="s">
        <v>71</v>
      </c>
      <c r="C3" s="167"/>
      <c r="D3" s="167"/>
      <c r="E3" s="167"/>
      <c r="F3" s="167"/>
      <c r="G3" s="167"/>
    </row>
    <row r="4" spans="2:9" ht="46.5" customHeight="1" x14ac:dyDescent="0.25">
      <c r="B4" s="169" t="s">
        <v>59</v>
      </c>
      <c r="C4" s="164"/>
      <c r="D4" s="164"/>
      <c r="E4" s="154"/>
      <c r="F4" s="164"/>
      <c r="G4" s="164"/>
      <c r="H4" s="164"/>
      <c r="I4" s="168"/>
    </row>
    <row r="5" spans="2:9" ht="21" customHeight="1" x14ac:dyDescent="0.25">
      <c r="B5" s="165"/>
      <c r="C5" s="164"/>
      <c r="D5" s="164"/>
      <c r="E5" s="164"/>
      <c r="F5" s="164"/>
      <c r="G5" s="164"/>
      <c r="H5" s="164"/>
      <c r="I5" s="168"/>
    </row>
    <row r="6" spans="2:9" ht="21" customHeight="1" x14ac:dyDescent="0.25">
      <c r="B6" s="300" t="s">
        <v>72</v>
      </c>
      <c r="C6" s="300"/>
      <c r="D6" s="300"/>
      <c r="E6" s="300"/>
      <c r="F6" s="300"/>
      <c r="G6" s="300"/>
      <c r="H6" s="300"/>
      <c r="I6" s="300"/>
    </row>
    <row r="7" spans="2:9" ht="21" customHeight="1" thickBot="1" x14ac:dyDescent="0.35">
      <c r="B7" s="156"/>
      <c r="C7" s="156"/>
      <c r="D7" s="156"/>
      <c r="E7" s="156"/>
      <c r="F7" s="156"/>
      <c r="G7" s="156"/>
      <c r="H7" s="156"/>
      <c r="I7" s="156"/>
    </row>
    <row r="8" spans="2:9" ht="57" customHeight="1" thickBot="1" x14ac:dyDescent="0.35">
      <c r="B8" s="173" t="s">
        <v>73</v>
      </c>
      <c r="C8" s="156"/>
      <c r="D8" s="156"/>
      <c r="E8" s="156"/>
      <c r="F8" s="156"/>
      <c r="G8" s="156"/>
      <c r="H8" s="156"/>
      <c r="I8" s="156"/>
    </row>
    <row r="9" spans="2:9" s="154" customFormat="1" ht="21" customHeight="1" x14ac:dyDescent="0.25">
      <c r="B9" s="161" t="s">
        <v>61</v>
      </c>
      <c r="C9" s="158"/>
      <c r="D9" s="158"/>
      <c r="E9" s="158"/>
      <c r="F9" s="158"/>
      <c r="G9" s="158"/>
      <c r="H9" s="158"/>
      <c r="I9" s="158"/>
    </row>
    <row r="10" spans="2:9" s="154" customFormat="1" ht="21" customHeight="1" x14ac:dyDescent="0.25">
      <c r="B10" s="159" t="s">
        <v>66</v>
      </c>
      <c r="C10" s="158"/>
      <c r="D10" s="158"/>
      <c r="E10" s="158"/>
      <c r="F10" s="158"/>
      <c r="G10" s="158"/>
      <c r="H10" s="158"/>
      <c r="I10" s="158"/>
    </row>
    <row r="11" spans="2:9" s="154" customFormat="1" ht="21" customHeight="1" x14ac:dyDescent="0.25">
      <c r="B11" s="159" t="s">
        <v>62</v>
      </c>
      <c r="C11" s="158"/>
      <c r="D11" s="158"/>
      <c r="E11" s="158"/>
      <c r="F11" s="158"/>
      <c r="G11" s="158"/>
      <c r="H11" s="158"/>
      <c r="I11" s="158"/>
    </row>
    <row r="12" spans="2:9" s="154" customFormat="1" ht="21" customHeight="1" x14ac:dyDescent="0.25">
      <c r="B12" s="159" t="s">
        <v>63</v>
      </c>
      <c r="C12" s="158"/>
      <c r="D12" s="158"/>
      <c r="E12" s="158"/>
      <c r="F12" s="158"/>
      <c r="G12" s="158"/>
      <c r="H12" s="158"/>
      <c r="I12" s="158"/>
    </row>
    <row r="13" spans="2:9" s="154" customFormat="1" ht="21" customHeight="1" x14ac:dyDescent="0.25">
      <c r="B13" s="159" t="s">
        <v>65</v>
      </c>
      <c r="C13" s="158"/>
      <c r="D13" s="158"/>
      <c r="E13" s="158"/>
      <c r="F13" s="158"/>
      <c r="G13" s="158"/>
      <c r="H13" s="158"/>
      <c r="I13" s="158"/>
    </row>
    <row r="14" spans="2:9" s="154" customFormat="1" ht="21" customHeight="1" x14ac:dyDescent="0.25">
      <c r="B14" s="159" t="s">
        <v>79</v>
      </c>
      <c r="C14" s="158"/>
      <c r="D14" s="158"/>
      <c r="E14" s="158"/>
      <c r="F14" s="158"/>
      <c r="G14" s="158"/>
      <c r="H14" s="158"/>
      <c r="I14" s="158"/>
    </row>
    <row r="15" spans="2:9" s="154" customFormat="1" ht="18" customHeight="1" x14ac:dyDescent="0.25">
      <c r="B15" s="301" t="s">
        <v>64</v>
      </c>
      <c r="C15" s="158"/>
      <c r="D15" s="158"/>
      <c r="E15" s="158"/>
      <c r="F15" s="158"/>
      <c r="G15" s="158"/>
      <c r="H15" s="158"/>
      <c r="I15" s="158"/>
    </row>
    <row r="16" spans="2:9" s="154" customFormat="1" ht="39" customHeight="1" thickBot="1" x14ac:dyDescent="0.3">
      <c r="B16" s="302"/>
      <c r="C16" s="158"/>
      <c r="D16" s="158"/>
      <c r="E16" s="158"/>
      <c r="F16" s="158"/>
      <c r="G16" s="158"/>
      <c r="H16" s="158"/>
      <c r="I16" s="158"/>
    </row>
    <row r="17" spans="2:9" s="154" customFormat="1" ht="57" customHeight="1" thickBot="1" x14ac:dyDescent="0.3">
      <c r="B17" s="174" t="s">
        <v>74</v>
      </c>
      <c r="C17" s="155"/>
      <c r="D17" s="155"/>
      <c r="E17" s="155"/>
      <c r="F17" s="155"/>
      <c r="G17" s="155"/>
      <c r="H17" s="155"/>
      <c r="I17" s="155"/>
    </row>
    <row r="18" spans="2:9" s="154" customFormat="1" ht="23.25" customHeight="1" thickBot="1" x14ac:dyDescent="0.3">
      <c r="B18" s="171" t="s">
        <v>77</v>
      </c>
      <c r="C18" s="157"/>
      <c r="D18" s="157"/>
      <c r="E18" s="157"/>
      <c r="F18" s="157"/>
      <c r="G18" s="157"/>
      <c r="H18" s="157"/>
      <c r="I18" s="157"/>
    </row>
    <row r="19" spans="2:9" ht="57" customHeight="1" thickBot="1" x14ac:dyDescent="0.3">
      <c r="B19" s="174" t="s">
        <v>75</v>
      </c>
      <c r="C19" s="157"/>
      <c r="D19" s="157"/>
      <c r="E19" s="157"/>
      <c r="F19" s="157"/>
      <c r="G19" s="157"/>
      <c r="H19" s="157"/>
      <c r="I19" s="157"/>
    </row>
    <row r="20" spans="2:9" ht="21" customHeight="1" x14ac:dyDescent="0.25">
      <c r="B20" s="303" t="s">
        <v>67</v>
      </c>
      <c r="C20" s="154"/>
      <c r="D20" s="154"/>
      <c r="E20" s="154"/>
      <c r="F20" s="154"/>
      <c r="G20" s="154"/>
      <c r="H20" s="154"/>
      <c r="I20" s="154"/>
    </row>
    <row r="21" spans="2:9" ht="21" customHeight="1" x14ac:dyDescent="0.25">
      <c r="B21" s="301"/>
      <c r="C21" s="157"/>
      <c r="D21" s="157"/>
      <c r="E21" s="157"/>
      <c r="F21" s="157"/>
      <c r="G21" s="157"/>
      <c r="H21" s="157"/>
      <c r="I21" s="157"/>
    </row>
    <row r="22" spans="2:9" ht="33" customHeight="1" thickBot="1" x14ac:dyDescent="0.3">
      <c r="B22" s="302"/>
      <c r="C22" s="157"/>
      <c r="D22" s="157"/>
      <c r="E22" s="157"/>
      <c r="F22" s="157"/>
      <c r="G22" s="157"/>
      <c r="H22" s="157"/>
      <c r="I22" s="157"/>
    </row>
    <row r="23" spans="2:9" ht="57" customHeight="1" thickBot="1" x14ac:dyDescent="0.3">
      <c r="B23" s="174" t="s">
        <v>76</v>
      </c>
      <c r="C23" s="157"/>
      <c r="D23" s="157"/>
      <c r="E23" s="157"/>
      <c r="F23" s="157"/>
      <c r="G23" s="157"/>
      <c r="H23" s="157"/>
      <c r="I23" s="157"/>
    </row>
    <row r="24" spans="2:9" ht="35.25" customHeight="1" x14ac:dyDescent="0.25">
      <c r="B24" s="161" t="s">
        <v>78</v>
      </c>
      <c r="C24" s="157"/>
      <c r="D24" s="157"/>
      <c r="E24" s="157"/>
      <c r="F24" s="157"/>
      <c r="G24" s="157"/>
      <c r="H24" s="157"/>
      <c r="I24" s="157"/>
    </row>
    <row r="25" spans="2:9" ht="72" customHeight="1" thickBot="1" x14ac:dyDescent="0.3">
      <c r="B25" s="160" t="s">
        <v>68</v>
      </c>
      <c r="C25" s="157"/>
      <c r="D25" s="157"/>
      <c r="E25" s="157"/>
      <c r="F25" s="157"/>
      <c r="G25" s="157"/>
      <c r="H25" s="157"/>
      <c r="I25" s="157"/>
    </row>
    <row r="26" spans="2:9" ht="26.25" customHeight="1" x14ac:dyDescent="0.25">
      <c r="B26" s="163"/>
      <c r="C26" s="157"/>
      <c r="D26" s="157"/>
      <c r="E26" s="157"/>
      <c r="F26" s="157"/>
      <c r="G26" s="157"/>
      <c r="H26" s="157"/>
      <c r="I26" s="157"/>
    </row>
    <row r="27" spans="2:9" ht="21" x14ac:dyDescent="0.35">
      <c r="B27" s="172" t="s">
        <v>70</v>
      </c>
      <c r="C27" s="162"/>
      <c r="D27" s="162"/>
      <c r="E27" s="162"/>
    </row>
    <row r="28" spans="2:9" ht="61.5" customHeight="1" x14ac:dyDescent="0.25">
      <c r="B28" s="166" t="s">
        <v>69</v>
      </c>
      <c r="C28" s="164"/>
      <c r="D28" s="164"/>
      <c r="E28" s="164"/>
      <c r="F28" s="164"/>
      <c r="G28" s="164"/>
      <c r="H28" s="164"/>
      <c r="I28" s="164"/>
    </row>
    <row r="29" spans="2:9" ht="28.5" customHeight="1" x14ac:dyDescent="0.25">
      <c r="B29" s="304"/>
      <c r="C29" s="304"/>
      <c r="D29" s="304"/>
      <c r="E29" s="304"/>
      <c r="F29" s="304"/>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2021-04-08T18:32:46Z</dcterms:modified>
</cp:coreProperties>
</file>