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CC5C2764-8B23-432E-A27E-9F8BE7C9E606}" xr6:coauthVersionLast="44" xr6:coauthVersionMax="46" xr10:uidLastSave="{00000000-0000-0000-0000-000000000000}"/>
  <bookViews>
    <workbookView xWindow="-108" yWindow="-108" windowWidth="23256" windowHeight="12576"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3" i="1" l="1"/>
  <c r="F22" i="1"/>
  <c r="F24" i="1" s="1"/>
  <c r="F25" i="1" s="1"/>
  <c r="D22" i="1"/>
  <c r="D24" i="1" s="1"/>
  <c r="H19" i="1"/>
  <c r="H21" i="1" s="1"/>
  <c r="G19" i="1"/>
  <c r="G22" i="1" s="1"/>
  <c r="G24" i="1" s="1"/>
  <c r="F19" i="1"/>
  <c r="F21" i="1" s="1"/>
  <c r="E19" i="1"/>
  <c r="E21" i="1" s="1"/>
  <c r="D19" i="1"/>
  <c r="D21" i="1" s="1"/>
  <c r="C19" i="1"/>
  <c r="C22" i="1" s="1"/>
  <c r="C24" i="1" s="1"/>
  <c r="H16" i="1"/>
  <c r="G16" i="1"/>
  <c r="F16" i="1"/>
  <c r="E16" i="1"/>
  <c r="D16" i="1"/>
  <c r="C16" i="1"/>
  <c r="C21" i="1" l="1"/>
  <c r="G21" i="1"/>
  <c r="E22" i="1"/>
  <c r="E24" i="1" s="1"/>
  <c r="E25" i="1" s="1"/>
  <c r="D25" i="1"/>
  <c r="D26" i="1"/>
  <c r="C25" i="1"/>
  <c r="C26" i="1"/>
  <c r="G26" i="1"/>
  <c r="G25" i="1"/>
  <c r="H22" i="1"/>
  <c r="H24" i="1" s="1"/>
  <c r="E26" i="1"/>
  <c r="F26" i="1"/>
  <c r="H26" i="1" l="1"/>
  <c r="H25" i="1"/>
  <c r="I18" i="3" l="1"/>
  <c r="D18" i="3"/>
  <c r="E18" i="3"/>
  <c r="F18" i="3"/>
  <c r="G18" i="3"/>
  <c r="H18" i="3"/>
  <c r="C18" i="3"/>
  <c r="I12" i="1" l="1"/>
  <c r="J11" i="1" l="1"/>
  <c r="E14" i="2" l="1"/>
  <c r="F14" i="2"/>
  <c r="G14" i="2"/>
  <c r="H14" i="2"/>
  <c r="I14" i="2"/>
  <c r="D14" i="2"/>
  <c r="C14" i="2"/>
  <c r="J11" i="2" l="1"/>
  <c r="H11" i="5" l="1"/>
  <c r="I10" i="5"/>
  <c r="I11" i="5"/>
  <c r="I13" i="5" s="1"/>
  <c r="I16" i="5"/>
  <c r="I19" i="3"/>
  <c r="I10" i="3"/>
  <c r="I23" i="3" s="1"/>
  <c r="I11" i="3"/>
  <c r="I12" i="3"/>
  <c r="J14" i="1"/>
  <c r="K14" i="1" s="1"/>
  <c r="L14" i="1" s="1"/>
  <c r="M14" i="1" s="1"/>
  <c r="N14" i="1" s="1"/>
  <c r="J17" i="1"/>
  <c r="K17" i="1" s="1"/>
  <c r="L17" i="1" s="1"/>
  <c r="M17" i="1" s="1"/>
  <c r="N17" i="1" s="1"/>
  <c r="J23" i="1"/>
  <c r="I12" i="2"/>
  <c r="I13" i="2"/>
  <c r="I14" i="5" l="1"/>
  <c r="I24" i="5"/>
  <c r="I22"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G12" i="1"/>
  <c r="G13" i="1" s="1"/>
  <c r="F12" i="1"/>
  <c r="F13" i="1" s="1"/>
  <c r="E12" i="1"/>
  <c r="E13" i="1" s="1"/>
  <c r="D12" i="1"/>
  <c r="D13" i="1" s="1"/>
  <c r="C12" i="1"/>
  <c r="C13" i="1" s="1"/>
  <c r="G11" i="1"/>
  <c r="F11" i="1"/>
  <c r="E11" i="1"/>
  <c r="D11" i="1"/>
  <c r="C11" i="1"/>
  <c r="D23" i="3" l="1"/>
  <c r="E23" i="3"/>
  <c r="C23" i="3"/>
  <c r="F23" i="3"/>
  <c r="C22" i="3"/>
  <c r="E22" i="3"/>
  <c r="G22" i="3"/>
  <c r="G23" i="3"/>
  <c r="D22" i="3"/>
  <c r="F22" i="3"/>
  <c r="F13" i="3"/>
  <c r="F21" i="3" s="1"/>
  <c r="G13" i="3"/>
  <c r="G21" i="3" s="1"/>
  <c r="H12"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0" authorId="0" shapeId="0" xr:uid="{1EB28E26-DBA6-416D-8688-9A43CECFC6F5}">
      <text>
        <r>
          <rPr>
            <b/>
            <sz val="9"/>
            <color indexed="81"/>
            <rFont val="Tahoma"/>
            <charset val="1"/>
          </rPr>
          <t>Autor:</t>
        </r>
        <r>
          <rPr>
            <sz val="9"/>
            <color indexed="81"/>
            <rFont val="Tahoma"/>
            <charset val="1"/>
          </rPr>
          <t xml:space="preserve">
normalizado según trading update</t>
        </r>
      </text>
    </commen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I15" authorId="0" shapeId="0" xr:uid="{3900A3B6-8AC4-4129-9909-698B4C656A8E}">
      <text>
        <r>
          <rPr>
            <b/>
            <sz val="9"/>
            <color indexed="81"/>
            <rFont val="Tahoma"/>
            <charset val="1"/>
          </rPr>
          <t>Autor:</t>
        </r>
        <r>
          <rPr>
            <sz val="9"/>
            <color indexed="81"/>
            <rFont val="Tahoma"/>
            <charset val="1"/>
          </rPr>
          <t xml:space="preserve">
normalizado según trading update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F17" authorId="0" shapeId="0" xr:uid="{AFDC9333-A7B1-4853-A93B-EF3011CC23C9}">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715FBB0B-9DFD-41BE-BA70-24EF5A13129A}">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<sst xmlns="http://schemas.openxmlformats.org/spreadsheetml/2006/main" count="89" uniqueCount="83">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</sst>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Red]\-#,##0.0"/>
    <numFmt numFmtId="165" formatCode="0.0"/>
    <numFmt numFmtId="166" formatCode="0.0%"/>
    <numFmt numFmtId="167" formatCode="_-[$$-2809]* #,##0_-;\-[$$-2809]* #,##0_-;_-[$$-2809]* &quot;-&quot;??_-;_-@_-"/>
    <numFmt numFmtId="168" formatCode="_-[$$-2809]* #,##0.0_-;\-[$$-2809]* #,##0.0_-;_-[$$-2809]*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right style="thin">
        <color indexed="64"/>
      </right>
      <top/>
      <bottom style="medium">
        <color indexed="64"/>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style="medium">
        <color rgb="FFCCCCCC"/>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28">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39" xfId="0"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167" fontId="13" fillId="4" borderId="9" xfId="2" applyNumberFormat="1" applyFont="1" applyFill="1" applyBorder="1" applyAlignment="1">
      <alignment horizontal="center" vertical="center" wrapText="1"/>
    </xf>
    <xf numFmtId="167" fontId="13" fillId="4" borderId="9" xfId="2" applyNumberFormat="1" applyFont="1" applyFill="1" applyBorder="1" applyAlignment="1">
      <alignment horizontal="left" vertical="center" wrapText="1"/>
    </xf>
    <xf numFmtId="167" fontId="13" fillId="4" borderId="38" xfId="2" applyNumberFormat="1" applyFont="1" applyFill="1" applyBorder="1" applyAlignment="1">
      <alignment horizontal="left" vertical="center" wrapText="1"/>
    </xf>
    <xf numFmtId="0" fontId="8" fillId="4" borderId="6" xfId="0" applyFont="1" applyFill="1" applyBorder="1" applyAlignment="1">
      <alignment vertical="center"/>
    </xf>
    <xf numFmtId="164" fontId="17" fillId="5" borderId="37" xfId="0" applyNumberFormat="1" applyFont="1" applyFill="1" applyBorder="1" applyAlignment="1">
      <alignment horizontal="center" vertical="center"/>
    </xf>
    <xf numFmtId="9" fontId="23" fillId="4" borderId="8" xfId="1" applyFont="1" applyFill="1" applyBorder="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65"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164" fontId="17" fillId="4" borderId="7" xfId="0" applyNumberFormat="1" applyFont="1" applyFill="1" applyBorder="1" applyAlignment="1">
      <alignment horizontal="center" vertical="center"/>
    </xf>
    <xf numFmtId="164" fontId="17" fillId="4" borderId="19" xfId="0" applyNumberFormat="1" applyFont="1" applyFill="1" applyBorder="1" applyAlignment="1">
      <alignment horizontal="center" vertical="center"/>
    </xf>
    <xf numFmtId="38" fontId="17" fillId="5" borderId="19" xfId="0" applyNumberFormat="1" applyFont="1" applyFill="1" applyBorder="1" applyAlignment="1">
      <alignment horizontal="center" vertical="center"/>
    </xf>
    <xf numFmtId="164" fontId="15" fillId="4" borderId="14" xfId="0" applyNumberFormat="1" applyFont="1" applyFill="1" applyBorder="1" applyAlignment="1">
      <alignment horizontal="center" vertical="center"/>
    </xf>
    <xf numFmtId="164" fontId="17" fillId="5" borderId="0" xfId="0" applyNumberFormat="1" applyFont="1" applyFill="1" applyBorder="1" applyAlignment="1">
      <alignment horizontal="center" vertical="center"/>
    </xf>
    <xf numFmtId="9" fontId="23" fillId="4" borderId="0" xfId="1" applyFont="1" applyFill="1" applyBorder="1" applyAlignment="1">
      <alignment horizontal="center" vertical="center"/>
    </xf>
    <xf numFmtId="2" fontId="17" fillId="4" borderId="0" xfId="0" applyNumberFormat="1" applyFont="1" applyFill="1" applyBorder="1" applyAlignment="1">
      <alignment horizontal="center" vertical="center"/>
    </xf>
    <xf numFmtId="164" fontId="17" fillId="5" borderId="14" xfId="0" applyNumberFormat="1" applyFont="1" applyFill="1" applyBorder="1" applyAlignment="1">
      <alignment horizontal="center" vertical="center"/>
    </xf>
    <xf numFmtId="40" fontId="15" fillId="4" borderId="0" xfId="0" applyNumberFormat="1" applyFont="1" applyFill="1" applyBorder="1" applyAlignment="1">
      <alignment horizontal="center" vertical="center"/>
    </xf>
    <xf numFmtId="165" fontId="15" fillId="4" borderId="20" xfId="0" applyNumberFormat="1" applyFont="1" applyFill="1" applyBorder="1" applyAlignment="1" applyProtection="1">
      <alignment horizontal="center" vertical="center"/>
    </xf>
    <xf numFmtId="165" fontId="15" fillId="4" borderId="1" xfId="0" applyNumberFormat="1" applyFont="1" applyFill="1" applyBorder="1" applyAlignment="1" applyProtection="1">
      <alignment horizontal="center" vertical="center"/>
    </xf>
    <xf numFmtId="165" fontId="15" fillId="4" borderId="28" xfId="0" applyNumberFormat="1" applyFont="1" applyFill="1" applyBorder="1" applyAlignment="1" applyProtection="1">
      <alignment horizontal="center" vertical="center"/>
    </xf>
    <xf numFmtId="9" fontId="23" fillId="4" borderId="23" xfId="1" applyNumberFormat="1" applyFont="1" applyFill="1" applyBorder="1" applyAlignment="1" applyProtection="1">
      <alignment horizontal="center" vertical="center"/>
    </xf>
    <xf numFmtId="165" fontId="0" fillId="5" borderId="0" xfId="0" applyNumberFormat="1" applyFill="1" applyAlignment="1">
      <alignment horizontal="center" vertical="center" wrapText="1"/>
    </xf>
    <xf numFmtId="165" fontId="0" fillId="5" borderId="8" xfId="0" applyNumberFormat="1" applyFill="1" applyBorder="1" applyAlignment="1">
      <alignment horizontal="center" vertical="center" wrapText="1"/>
    </xf>
    <xf numFmtId="165" fontId="0" fillId="5" borderId="0" xfId="0" applyNumberFormat="1" applyFill="1" applyBorder="1" applyAlignment="1">
      <alignment horizontal="center" vertical="center" wrapText="1"/>
    </xf>
    <xf numFmtId="0" fontId="24" fillId="6" borderId="35" xfId="0" applyFont="1" applyFill="1" applyBorder="1" applyAlignment="1">
      <alignment horizontal="center" vertical="center" wrapText="1"/>
    </xf>
    <xf numFmtId="38" fontId="17" fillId="6" borderId="12" xfId="0" applyNumberFormat="1" applyFont="1" applyFill="1" applyBorder="1" applyAlignment="1" applyProtection="1">
      <alignment horizontal="center" vertical="center"/>
    </xf>
    <xf numFmtId="164" fontId="17" fillId="5" borderId="36" xfId="0" applyNumberFormat="1" applyFont="1" applyFill="1" applyBorder="1" applyAlignment="1" applyProtection="1">
      <alignment horizontal="center" vertical="center"/>
    </xf>
    <xf numFmtId="2" fontId="4" fillId="4" borderId="15"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5" fontId="8" fillId="4" borderId="31" xfId="0" applyNumberFormat="1" applyFont="1" applyFill="1" applyBorder="1" applyAlignment="1">
      <alignment horizontal="center" vertical="center" wrapText="1"/>
    </xf>
    <xf numFmtId="2" fontId="19" fillId="4" borderId="6" xfId="0" applyNumberFormat="1" applyFont="1" applyFill="1" applyBorder="1" applyAlignment="1" applyProtection="1">
      <alignment horizontal="left" vertical="center"/>
    </xf>
    <xf numFmtId="2" fontId="21" fillId="4" borderId="6" xfId="0" applyNumberFormat="1" applyFont="1" applyFill="1" applyBorder="1" applyAlignment="1" applyProtection="1">
      <alignment horizontal="left" vertical="center"/>
    </xf>
    <xf numFmtId="2" fontId="19" fillId="4" borderId="40" xfId="0" applyNumberFormat="1" applyFont="1" applyFill="1" applyBorder="1" applyAlignment="1" applyProtection="1">
      <alignment horizontal="left" vertical="center"/>
    </xf>
    <xf numFmtId="2" fontId="20" fillId="4" borderId="6" xfId="0" applyNumberFormat="1" applyFont="1" applyFill="1" applyBorder="1" applyAlignment="1" applyProtection="1">
      <alignment horizontal="left" vertical="center"/>
    </xf>
    <xf numFmtId="2" fontId="19" fillId="4" borderId="25" xfId="0" applyNumberFormat="1" applyFont="1" applyFill="1" applyBorder="1" applyAlignment="1" applyProtection="1">
      <alignment horizontal="left" vertical="center"/>
    </xf>
    <xf numFmtId="2" fontId="20" fillId="4" borderId="40" xfId="0" applyNumberFormat="1" applyFont="1" applyFill="1" applyBorder="1" applyAlignment="1" applyProtection="1">
      <alignment horizontal="left" vertical="center"/>
    </xf>
    <xf numFmtId="164" fontId="17" fillId="5" borderId="6" xfId="0" applyNumberFormat="1" applyFont="1" applyFill="1" applyBorder="1" applyAlignment="1">
      <alignment horizontal="center" vertical="center"/>
    </xf>
    <xf numFmtId="164" fontId="15" fillId="4" borderId="6" xfId="0" applyNumberFormat="1" applyFont="1" applyFill="1" applyBorder="1" applyAlignment="1" applyProtection="1">
      <alignment horizontal="center" vertical="center"/>
    </xf>
    <xf numFmtId="164" fontId="15" fillId="4" borderId="31" xfId="0" applyNumberFormat="1" applyFont="1" applyFill="1" applyBorder="1" applyAlignment="1" applyProtection="1">
      <alignment horizontal="center" vertical="center"/>
    </xf>
    <xf numFmtId="0" fontId="24" fillId="5" borderId="41" xfId="0" applyFont="1" applyFill="1" applyBorder="1" applyAlignment="1">
      <alignment horizontal="center" vertical="center" wrapText="1"/>
    </xf>
    <xf numFmtId="9" fontId="23" fillId="4" borderId="24" xfId="1" applyFont="1" applyFill="1" applyBorder="1" applyAlignment="1">
      <alignment horizontal="center" vertical="center"/>
    </xf>
    <xf numFmtId="2" fontId="17" fillId="4" borderId="16" xfId="0" applyNumberFormat="1" applyFont="1" applyFill="1" applyBorder="1" applyAlignment="1">
      <alignment horizontal="center" vertical="center"/>
    </xf>
    <xf numFmtId="165" fontId="15" fillId="4" borderId="18" xfId="0" applyNumberFormat="1" applyFont="1" applyFill="1" applyBorder="1" applyAlignment="1">
      <alignment horizontal="center" vertical="center"/>
    </xf>
    <xf numFmtId="9" fontId="23" fillId="4" borderId="18" xfId="1" applyFont="1" applyFill="1" applyBorder="1" applyAlignment="1">
      <alignment horizontal="center" vertical="center"/>
    </xf>
    <xf numFmtId="164" fontId="17" fillId="4" borderId="16" xfId="0" applyNumberFormat="1" applyFont="1" applyFill="1" applyBorder="1" applyAlignment="1">
      <alignment horizontal="center" vertical="center"/>
    </xf>
    <xf numFmtId="38" fontId="17" fillId="5" borderId="18" xfId="0" applyNumberFormat="1" applyFont="1" applyFill="1" applyBorder="1" applyAlignment="1">
      <alignment horizontal="center" vertical="center"/>
    </xf>
    <xf numFmtId="40" fontId="17" fillId="5" borderId="12" xfId="0" applyNumberFormat="1" applyFont="1" applyFill="1" applyBorder="1" applyAlignment="1" applyProtection="1">
      <alignment horizontal="center" vertical="center"/>
    </xf>
    <xf numFmtId="164" fontId="15" fillId="4" borderId="13" xfId="0" applyNumberFormat="1" applyFont="1" applyFill="1" applyBorder="1" applyAlignment="1">
      <alignment horizontal="center" vertical="center"/>
    </xf>
    <xf numFmtId="9" fontId="23" fillId="4" borderId="6" xfId="1" applyFont="1" applyFill="1" applyBorder="1" applyAlignment="1">
      <alignment horizontal="center" vertical="center"/>
    </xf>
    <xf numFmtId="40" fontId="15" fillId="4" borderId="6"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168" fontId="13" fillId="4" borderId="0" xfId="2" applyNumberFormat="1" applyFont="1" applyFill="1" applyBorder="1" applyAlignment="1">
      <alignment horizontal="center"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6" xfId="0" applyNumberFormat="1" applyFont="1" applyFill="1" applyBorder="1" applyAlignment="1" applyProtection="1">
      <alignment horizontal="left" vertical="center" wrapText="1"/>
    </xf>
    <xf numFmtId="2" fontId="20" fillId="4" borderId="24"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#,##0.0_-;\-[$$-2809]* #,##0.0_-;_-[$$-2809]* "-"??_-;_-@_-</c:formatCode>
                <c:ptCount val="6"/>
                <c:pt idx="0" formatCode="_-[$$-2809]* #,##0_-;\-[$$-2809]* #,##0_-;_-[$$-2809]* &quot;-&quot;??_-;_-@_-">
                  <c:v>1.6176470588235294</c:v>
                </c:pt>
                <c:pt idx="1">
                  <c:v>2.0223300970873788</c:v>
                </c:pt>
                <c:pt idx="2">
                  <c:v>2.5060096153846154</c:v>
                </c:pt>
                <c:pt idx="3">
                  <c:v>3.0931547619047617</c:v>
                </c:pt>
                <c:pt idx="4">
                  <c:v>3.8569196428571431</c:v>
                </c:pt>
                <c:pt idx="5">
                  <c:v>4.8211495535714288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567267</xdr:colOff>
      <xdr:row>1</xdr:row>
      <xdr:rowOff>228600</xdr:rowOff>
    </xdr:from>
    <xdr:to>
      <xdr:col>9</xdr:col>
      <xdr:colOff>572182</xdr:colOff>
      <xdr:row>5</xdr:row>
      <xdr:rowOff>53876</xdr:rowOff>
    </xdr:to>
    <xdr:pic>
      <xdr:nvPicPr>
        <xdr:cNvPr id="2" name="Imagen 1">
          <a:extLst>
            <a:ext uri="{FF2B5EF4-FFF2-40B4-BE49-F238E27FC236}">
              <a16:creationId xmlns:a16="http://schemas.microsoft.com/office/drawing/2014/main" id="{1BA45E93-9CCE-4BCE-9811-AD9CC56EC493}"/>
            </a:ext>
          </a:extLst>
        </xdr:cNvPr>
        <xdr:cNvPicPr>
          <a:picLocks noChangeAspect="1"/>
        </xdr:cNvPicPr>
      </xdr:nvPicPr>
      <xdr:blipFill>
        <a:blip xmlns:r="http://schemas.openxmlformats.org/officeDocument/2006/relationships" r:embed="rId1"/>
        <a:stretch>
          <a:fillRect/>
        </a:stretch>
      </xdr:blipFill>
      <xdr:spPr>
        <a:xfrm>
          <a:off x="5960534" y="431800"/>
          <a:ext cx="3019048"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624840</xdr:colOff>
      <xdr:row>2</xdr:row>
      <xdr:rowOff>182880</xdr:rowOff>
    </xdr:from>
    <xdr:to>
      <xdr:col>10</xdr:col>
      <xdr:colOff>24388</xdr:colOff>
      <xdr:row>6</xdr:row>
      <xdr:rowOff>211356</xdr:rowOff>
    </xdr:to>
    <xdr:pic>
      <xdr:nvPicPr>
        <xdr:cNvPr id="2" name="Imagen 1">
          <a:extLst>
            <a:ext uri="{FF2B5EF4-FFF2-40B4-BE49-F238E27FC236}">
              <a16:creationId xmlns:a16="http://schemas.microsoft.com/office/drawing/2014/main" id="{0B43D638-1999-4A20-9A45-F8890DEF5606}"/>
            </a:ext>
          </a:extLst>
        </xdr:cNvPr>
        <xdr:cNvPicPr>
          <a:picLocks noChangeAspect="1"/>
        </xdr:cNvPicPr>
      </xdr:nvPicPr>
      <xdr:blipFill>
        <a:blip xmlns:r="http://schemas.openxmlformats.org/officeDocument/2006/relationships" r:embed="rId1"/>
        <a:stretch>
          <a:fillRect/>
        </a:stretch>
      </xdr:blipFill>
      <xdr:spPr>
        <a:xfrm>
          <a:off x="6156960" y="579120"/>
          <a:ext cx="3019048"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464820</xdr:colOff>
      <xdr:row>2</xdr:row>
      <xdr:rowOff>144780</xdr:rowOff>
    </xdr:from>
    <xdr:to>
      <xdr:col>10</xdr:col>
      <xdr:colOff>359668</xdr:colOff>
      <xdr:row>6</xdr:row>
      <xdr:rowOff>173256</xdr:rowOff>
    </xdr:to>
    <xdr:pic>
      <xdr:nvPicPr>
        <xdr:cNvPr id="2" name="Imagen 1">
          <a:extLst>
            <a:ext uri="{FF2B5EF4-FFF2-40B4-BE49-F238E27FC236}">
              <a16:creationId xmlns:a16="http://schemas.microsoft.com/office/drawing/2014/main" id="{481BB381-4572-4F3D-A300-45126C1AB8A2}"/>
            </a:ext>
          </a:extLst>
        </xdr:cNvPr>
        <xdr:cNvPicPr>
          <a:picLocks noChangeAspect="1"/>
        </xdr:cNvPicPr>
      </xdr:nvPicPr>
      <xdr:blipFill>
        <a:blip xmlns:r="http://schemas.openxmlformats.org/officeDocument/2006/relationships" r:embed="rId1"/>
        <a:stretch>
          <a:fillRect/>
        </a:stretch>
      </xdr:blipFill>
      <xdr:spPr>
        <a:xfrm>
          <a:off x="5707380" y="525780"/>
          <a:ext cx="3019048"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228600</xdr:colOff>
      <xdr:row>2</xdr:row>
      <xdr:rowOff>121920</xdr:rowOff>
    </xdr:from>
    <xdr:to>
      <xdr:col>10</xdr:col>
      <xdr:colOff>275848</xdr:colOff>
      <xdr:row>6</xdr:row>
      <xdr:rowOff>150396</xdr:rowOff>
    </xdr:to>
    <xdr:pic>
      <xdr:nvPicPr>
        <xdr:cNvPr id="4" name="Imagen 3">
          <a:extLst>
            <a:ext uri="{FF2B5EF4-FFF2-40B4-BE49-F238E27FC236}">
              <a16:creationId xmlns:a16="http://schemas.microsoft.com/office/drawing/2014/main" id="{0613DB02-25D2-48AC-B7F7-D569C5EACFBF}"/>
            </a:ext>
          </a:extLst>
        </xdr:cNvPr>
        <xdr:cNvPicPr>
          <a:picLocks noChangeAspect="1"/>
        </xdr:cNvPicPr>
      </xdr:nvPicPr>
      <xdr:blipFill>
        <a:blip xmlns:r="http://schemas.openxmlformats.org/officeDocument/2006/relationships" r:embed="rId2"/>
        <a:stretch>
          <a:fillRect/>
        </a:stretch>
      </xdr:blipFill>
      <xdr:spPr>
        <a:xfrm>
          <a:off x="5608320" y="502920"/>
          <a:ext cx="3019048" cy="79047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topLeftCell="A4" zoomScaleNormal="100" workbookViewId="0">
      <selection activeCell="H17" sqref="H17"/>
    </sheetView>
  </sheetViews>
  <sheetFormatPr baseColWidth="10" defaultColWidth="11.44140625" defaultRowHeight="15.6" outlineLevelRow="1" x14ac:dyDescent="0.3"/>
  <cols>
    <col min="1" max="1" width="3.33203125" style="40" customWidth="1"/>
    <col min="2" max="2" width="42.33203125" style="31" customWidth="1"/>
    <col min="3" max="14" width="11" style="71" customWidth="1"/>
    <col min="15" max="15" width="14.5546875" style="40" customWidth="1"/>
    <col min="16" max="16384" width="11.44140625" style="40"/>
  </cols>
  <sheetData>
    <row r="1" spans="2:19" ht="16.2" thickBot="1" x14ac:dyDescent="0.35"/>
    <row r="2" spans="2:19" ht="30" customHeight="1" x14ac:dyDescent="0.3">
      <c r="B2" s="283"/>
      <c r="C2" s="286"/>
      <c r="D2" s="287"/>
      <c r="E2" s="287"/>
      <c r="F2" s="287"/>
      <c r="G2" s="287"/>
      <c r="H2" s="287"/>
      <c r="I2" s="287"/>
      <c r="J2" s="287"/>
      <c r="K2" s="287"/>
      <c r="L2" s="287"/>
      <c r="M2" s="287"/>
      <c r="N2" s="288"/>
      <c r="O2" s="24"/>
      <c r="P2" s="24"/>
      <c r="Q2" s="14"/>
      <c r="R2" s="14"/>
    </row>
    <row r="3" spans="2:19" ht="15.9" customHeight="1" x14ac:dyDescent="0.3">
      <c r="B3" s="284"/>
      <c r="C3" s="289"/>
      <c r="D3" s="290"/>
      <c r="E3" s="290"/>
      <c r="F3" s="290"/>
      <c r="G3" s="290"/>
      <c r="H3" s="290"/>
      <c r="I3" s="290"/>
      <c r="J3" s="290"/>
      <c r="K3" s="290"/>
      <c r="L3" s="290"/>
      <c r="M3" s="290"/>
      <c r="N3" s="291"/>
      <c r="O3" s="24"/>
      <c r="P3" s="24"/>
      <c r="Q3" s="14"/>
      <c r="R3" s="14"/>
    </row>
    <row r="4" spans="2:19" ht="15.9" customHeight="1" x14ac:dyDescent="0.3">
      <c r="B4" s="284"/>
      <c r="C4" s="289"/>
      <c r="D4" s="290"/>
      <c r="E4" s="290"/>
      <c r="F4" s="290"/>
      <c r="G4" s="290"/>
      <c r="H4" s="290"/>
      <c r="I4" s="290"/>
      <c r="J4" s="290"/>
      <c r="K4" s="290"/>
      <c r="L4" s="290"/>
      <c r="M4" s="290"/>
      <c r="N4" s="291"/>
      <c r="O4" s="24"/>
      <c r="P4" s="24"/>
      <c r="Q4" s="14"/>
      <c r="R4" s="14"/>
    </row>
    <row r="5" spans="2:19" ht="15.9" customHeight="1" x14ac:dyDescent="0.3">
      <c r="B5" s="284"/>
      <c r="C5" s="289"/>
      <c r="D5" s="290"/>
      <c r="E5" s="290"/>
      <c r="F5" s="290"/>
      <c r="G5" s="290"/>
      <c r="H5" s="290"/>
      <c r="I5" s="290"/>
      <c r="J5" s="290"/>
      <c r="K5" s="290"/>
      <c r="L5" s="290"/>
      <c r="M5" s="290"/>
      <c r="N5" s="291"/>
      <c r="O5" s="24"/>
      <c r="P5" s="24"/>
      <c r="Q5" s="14"/>
      <c r="R5" s="14"/>
    </row>
    <row r="6" spans="2:19" ht="15.9" customHeight="1" x14ac:dyDescent="0.3">
      <c r="B6" s="284"/>
      <c r="C6" s="289"/>
      <c r="D6" s="290"/>
      <c r="E6" s="290"/>
      <c r="F6" s="290"/>
      <c r="G6" s="290"/>
      <c r="H6" s="290"/>
      <c r="I6" s="290"/>
      <c r="J6" s="290"/>
      <c r="K6" s="290"/>
      <c r="L6" s="290"/>
      <c r="M6" s="290"/>
      <c r="N6" s="291"/>
      <c r="O6" s="24"/>
      <c r="P6" s="24"/>
      <c r="Q6" s="14"/>
    </row>
    <row r="7" spans="2:19" ht="15.9" customHeight="1" thickBot="1" x14ac:dyDescent="0.35">
      <c r="B7" s="284"/>
      <c r="C7" s="292"/>
      <c r="D7" s="293"/>
      <c r="E7" s="293"/>
      <c r="F7" s="293"/>
      <c r="G7" s="293"/>
      <c r="H7" s="293"/>
      <c r="I7" s="293"/>
      <c r="J7" s="293"/>
      <c r="K7" s="293"/>
      <c r="L7" s="293"/>
      <c r="M7" s="293"/>
      <c r="N7" s="294"/>
      <c r="O7" s="24"/>
      <c r="P7" s="24"/>
      <c r="Q7" s="14"/>
    </row>
    <row r="8" spans="2:19" ht="15.9" customHeight="1" thickBot="1" x14ac:dyDescent="0.35">
      <c r="B8" s="285"/>
      <c r="C8" s="32">
        <v>2015</v>
      </c>
      <c r="D8" s="33">
        <v>2016</v>
      </c>
      <c r="E8" s="33">
        <v>2017</v>
      </c>
      <c r="F8" s="33">
        <v>2018</v>
      </c>
      <c r="G8" s="33">
        <v>2019</v>
      </c>
      <c r="H8" s="33">
        <v>2020</v>
      </c>
      <c r="I8" s="169">
        <v>2021</v>
      </c>
      <c r="J8" s="101">
        <v>2022</v>
      </c>
      <c r="K8" s="101">
        <v>2023</v>
      </c>
      <c r="L8" s="101">
        <v>2024</v>
      </c>
      <c r="M8" s="101">
        <v>2025</v>
      </c>
      <c r="N8" s="102">
        <v>2026</v>
      </c>
      <c r="O8" s="14"/>
      <c r="P8" s="14"/>
      <c r="Q8" s="14"/>
    </row>
    <row r="9" spans="2:19" ht="15.9" customHeight="1" x14ac:dyDescent="0.3">
      <c r="B9" s="67" t="s">
        <v>36</v>
      </c>
      <c r="C9" s="72"/>
      <c r="D9" s="73"/>
      <c r="E9" s="73"/>
      <c r="F9" s="73"/>
      <c r="G9" s="73"/>
      <c r="H9" s="73"/>
      <c r="I9" s="170"/>
      <c r="J9" s="73"/>
      <c r="K9" s="73"/>
      <c r="L9" s="73"/>
      <c r="M9" s="74"/>
      <c r="N9" s="75"/>
      <c r="O9" s="14"/>
      <c r="P9" s="14"/>
      <c r="Q9" s="14"/>
    </row>
    <row r="10" spans="2:19" ht="15.9" customHeight="1" thickBot="1" x14ac:dyDescent="0.35">
      <c r="B10" s="255" t="s">
        <v>15</v>
      </c>
      <c r="C10" s="261">
        <v>7</v>
      </c>
      <c r="D10" s="236">
        <v>8.4</v>
      </c>
      <c r="E10" s="236">
        <v>10.7</v>
      </c>
      <c r="F10" s="236">
        <v>14.5</v>
      </c>
      <c r="G10" s="236">
        <v>17.399999999999999</v>
      </c>
      <c r="H10" s="236">
        <v>24.5</v>
      </c>
      <c r="I10" s="249">
        <v>34</v>
      </c>
      <c r="J10" s="76">
        <v>42</v>
      </c>
      <c r="K10" s="76">
        <f t="shared" ref="K10:N10" si="0">(J10*$P$11)+J10</f>
        <v>52.5</v>
      </c>
      <c r="L10" s="76">
        <f t="shared" si="0"/>
        <v>65.625</v>
      </c>
      <c r="M10" s="76">
        <f t="shared" si="0"/>
        <v>82.03125</v>
      </c>
      <c r="N10" s="77">
        <f t="shared" si="0"/>
        <v>102.5390625</v>
      </c>
      <c r="O10" s="14"/>
      <c r="P10" s="14"/>
      <c r="Q10" s="14"/>
    </row>
    <row r="11" spans="2:19" ht="15.75" customHeight="1" thickBot="1" x14ac:dyDescent="0.35">
      <c r="B11" s="256" t="s">
        <v>35</v>
      </c>
      <c r="C11" s="174" t="e">
        <f>(C10-#REF!)/#REF!</f>
        <v>#REF!</v>
      </c>
      <c r="D11" s="79">
        <f t="shared" ref="D11" si="1">(D10-C10)/C10</f>
        <v>0.20000000000000004</v>
      </c>
      <c r="E11" s="79">
        <f t="shared" ref="E11" si="2">(E10-D10)/D10</f>
        <v>0.27380952380952367</v>
      </c>
      <c r="F11" s="79">
        <f t="shared" ref="F11" si="3">(F10-E10)/E10</f>
        <v>0.35514018691588795</v>
      </c>
      <c r="G11" s="79">
        <f t="shared" ref="G11" si="4">(G10-F10)/F10</f>
        <v>0.1999999999999999</v>
      </c>
      <c r="H11" s="79">
        <f t="shared" ref="H11:I11" si="5">(H10-G10)/G10</f>
        <v>0.40804597701149437</v>
      </c>
      <c r="I11" s="80">
        <f t="shared" si="5"/>
        <v>0.38775510204081631</v>
      </c>
      <c r="J11" s="174">
        <f t="shared" ref="J11:N11" si="6">$P$11</f>
        <v>0.25</v>
      </c>
      <c r="K11" s="79">
        <f t="shared" si="6"/>
        <v>0.25</v>
      </c>
      <c r="L11" s="79">
        <f t="shared" si="6"/>
        <v>0.25</v>
      </c>
      <c r="M11" s="79">
        <f t="shared" si="6"/>
        <v>0.25</v>
      </c>
      <c r="N11" s="80">
        <f t="shared" si="6"/>
        <v>0.25</v>
      </c>
      <c r="O11" s="41" t="s">
        <v>33</v>
      </c>
      <c r="P11" s="10">
        <v>0.25</v>
      </c>
      <c r="Q11" s="14"/>
      <c r="S11"/>
    </row>
    <row r="12" spans="2:19" ht="15.9" customHeight="1" x14ac:dyDescent="0.3">
      <c r="B12" s="257" t="s">
        <v>6</v>
      </c>
      <c r="C12" s="262">
        <f t="shared" ref="C12:I12" si="7">C15+C14</f>
        <v>0.6</v>
      </c>
      <c r="D12" s="83">
        <f t="shared" si="7"/>
        <v>1.2</v>
      </c>
      <c r="E12" s="83">
        <f t="shared" si="7"/>
        <v>1.8</v>
      </c>
      <c r="F12" s="83">
        <f t="shared" si="7"/>
        <v>2.9000000000000004</v>
      </c>
      <c r="G12" s="83">
        <f t="shared" si="7"/>
        <v>3.4000000000000004</v>
      </c>
      <c r="H12" s="189">
        <f t="shared" si="7"/>
        <v>5.5</v>
      </c>
      <c r="I12" s="263">
        <f t="shared" si="7"/>
        <v>8.1</v>
      </c>
      <c r="J12" s="221">
        <f t="shared" ref="J12:N12" si="8">J15+J14</f>
        <v>10.265000000000001</v>
      </c>
      <c r="K12" s="83">
        <f t="shared" si="8"/>
        <v>12.831250000000001</v>
      </c>
      <c r="L12" s="83">
        <f t="shared" si="8"/>
        <v>16.0390625</v>
      </c>
      <c r="M12" s="83">
        <f t="shared" si="8"/>
        <v>20.048828125</v>
      </c>
      <c r="N12" s="84">
        <f t="shared" si="8"/>
        <v>25.06103515625</v>
      </c>
      <c r="O12" s="14"/>
      <c r="P12" s="18"/>
      <c r="Q12" s="14"/>
    </row>
    <row r="13" spans="2:19" ht="15.9" customHeight="1" x14ac:dyDescent="0.3">
      <c r="B13" s="256" t="s">
        <v>16</v>
      </c>
      <c r="C13" s="174">
        <f>(C12/C10)</f>
        <v>8.5714285714285715E-2</v>
      </c>
      <c r="D13" s="79">
        <f>(D12/D10)</f>
        <v>0.14285714285714285</v>
      </c>
      <c r="E13" s="79">
        <f>(E12/E10)</f>
        <v>0.16822429906542058</v>
      </c>
      <c r="F13" s="79">
        <f>(F12/F10)</f>
        <v>0.2</v>
      </c>
      <c r="G13" s="79">
        <f>(G12/G10)</f>
        <v>0.19540229885057475</v>
      </c>
      <c r="H13" s="79">
        <f t="shared" ref="H13:I13" si="9">(H12/H10)</f>
        <v>0.22448979591836735</v>
      </c>
      <c r="I13" s="80">
        <f t="shared" si="9"/>
        <v>0.23823529411764705</v>
      </c>
      <c r="J13" s="174">
        <f>J12/J10</f>
        <v>0.24440476190476193</v>
      </c>
      <c r="K13" s="79">
        <f>K12/K10</f>
        <v>0.24440476190476193</v>
      </c>
      <c r="L13" s="79">
        <f>L12/L10</f>
        <v>0.2444047619047619</v>
      </c>
      <c r="M13" s="79">
        <f>M12/M10</f>
        <v>0.2444047619047619</v>
      </c>
      <c r="N13" s="80">
        <f>N12/N10</f>
        <v>0.2444047619047619</v>
      </c>
      <c r="O13" s="14"/>
      <c r="P13" s="14"/>
      <c r="Q13" s="14"/>
    </row>
    <row r="14" spans="2:19" ht="15.9" customHeight="1" thickBot="1" x14ac:dyDescent="0.35">
      <c r="B14" s="258" t="s">
        <v>0</v>
      </c>
      <c r="C14" s="261">
        <v>0.6</v>
      </c>
      <c r="D14" s="236">
        <v>0.7</v>
      </c>
      <c r="E14" s="236">
        <v>0.8</v>
      </c>
      <c r="F14" s="236">
        <v>1.1000000000000001</v>
      </c>
      <c r="G14" s="226">
        <v>1.2</v>
      </c>
      <c r="H14" s="226">
        <v>2</v>
      </c>
      <c r="I14" s="250">
        <v>2.5</v>
      </c>
      <c r="J14" s="211">
        <f>(I14*$P$11)+I14</f>
        <v>3.125</v>
      </c>
      <c r="K14" s="209">
        <f t="shared" ref="K14:N14" si="10">(J14*$P$11)+J14</f>
        <v>3.90625</v>
      </c>
      <c r="L14" s="211">
        <f t="shared" si="10"/>
        <v>4.8828125</v>
      </c>
      <c r="M14" s="191">
        <f t="shared" si="10"/>
        <v>6.103515625</v>
      </c>
      <c r="N14" s="211">
        <f t="shared" si="10"/>
        <v>7.62939453125</v>
      </c>
      <c r="O14" s="192"/>
      <c r="P14" s="14"/>
      <c r="Q14" s="14"/>
    </row>
    <row r="15" spans="2:19" ht="15.9" customHeight="1" outlineLevel="1" thickBot="1" x14ac:dyDescent="0.35">
      <c r="B15" s="255" t="s">
        <v>7</v>
      </c>
      <c r="C15" s="264">
        <v>0</v>
      </c>
      <c r="D15" s="143">
        <v>0.5</v>
      </c>
      <c r="E15" s="143">
        <v>1</v>
      </c>
      <c r="F15" s="143">
        <v>1.8</v>
      </c>
      <c r="G15" s="143">
        <v>2.2000000000000002</v>
      </c>
      <c r="H15" s="236">
        <v>3.5</v>
      </c>
      <c r="I15" s="248">
        <v>5.6</v>
      </c>
      <c r="J15" s="76">
        <f>J10*$P$16</f>
        <v>7.1400000000000006</v>
      </c>
      <c r="K15" s="76">
        <f>K10*$P$16</f>
        <v>8.9250000000000007</v>
      </c>
      <c r="L15" s="76">
        <f>L10*$P$16</f>
        <v>11.15625</v>
      </c>
      <c r="M15" s="76">
        <f>M10*$P$16</f>
        <v>13.945312500000002</v>
      </c>
      <c r="N15" s="77">
        <f>N10*$P$16</f>
        <v>17.431640625</v>
      </c>
      <c r="O15" s="14"/>
      <c r="P15" s="14"/>
      <c r="Q15" s="14"/>
    </row>
    <row r="16" spans="2:19" ht="15.9" customHeight="1" outlineLevel="1" thickBot="1" x14ac:dyDescent="0.35">
      <c r="B16" s="256" t="s">
        <v>17</v>
      </c>
      <c r="C16" s="265">
        <f t="shared" ref="C16:D16" si="11">(C15/C10)</f>
        <v>0</v>
      </c>
      <c r="D16" s="227">
        <f t="shared" si="11"/>
        <v>5.9523809523809521E-2</v>
      </c>
      <c r="E16" s="227">
        <f>(E15/E10)</f>
        <v>9.3457943925233655E-2</v>
      </c>
      <c r="F16" s="227">
        <f>(F15/F10)</f>
        <v>0.12413793103448276</v>
      </c>
      <c r="G16" s="227">
        <f>(G15/G10)</f>
        <v>0.12643678160919541</v>
      </c>
      <c r="H16" s="237">
        <f t="shared" ref="H16" si="12">(H15/H10)</f>
        <v>0.14285714285714285</v>
      </c>
      <c r="I16" s="244">
        <f t="shared" ref="I16" si="13">(I15/I10)</f>
        <v>0.16470588235294117</v>
      </c>
      <c r="J16" s="213">
        <f t="shared" ref="J16:N16" si="14">(J15/J10)</f>
        <v>0.17</v>
      </c>
      <c r="K16" s="213">
        <f t="shared" si="14"/>
        <v>0.17</v>
      </c>
      <c r="L16" s="213">
        <f t="shared" si="14"/>
        <v>0.17</v>
      </c>
      <c r="M16" s="213">
        <f t="shared" si="14"/>
        <v>0.17</v>
      </c>
      <c r="N16" s="214">
        <f t="shared" si="14"/>
        <v>0.17</v>
      </c>
      <c r="O16" s="41" t="s">
        <v>32</v>
      </c>
      <c r="P16" s="17">
        <v>0.17</v>
      </c>
      <c r="Q16" s="14"/>
    </row>
    <row r="17" spans="2:17" ht="15.9" customHeight="1" outlineLevel="1" x14ac:dyDescent="0.3">
      <c r="B17" s="295" t="s">
        <v>55</v>
      </c>
      <c r="C17" s="261">
        <v>0</v>
      </c>
      <c r="D17" s="236">
        <v>0</v>
      </c>
      <c r="E17" s="236">
        <v>0.1</v>
      </c>
      <c r="F17" s="236">
        <v>0.1</v>
      </c>
      <c r="G17" s="219">
        <v>0.1</v>
      </c>
      <c r="H17" s="219">
        <v>0.3</v>
      </c>
      <c r="I17" s="175">
        <v>0.2</v>
      </c>
      <c r="J17" s="134">
        <f>(I17*$P$11)+I17</f>
        <v>0.25</v>
      </c>
      <c r="K17" s="134">
        <f t="shared" ref="K17:N17" si="15">(J17*$P$11)+J17</f>
        <v>0.3125</v>
      </c>
      <c r="L17" s="134">
        <f t="shared" si="15"/>
        <v>0.390625</v>
      </c>
      <c r="M17" s="134">
        <f t="shared" si="15"/>
        <v>0.48828125</v>
      </c>
      <c r="N17" s="135">
        <f t="shared" si="15"/>
        <v>0.6103515625</v>
      </c>
      <c r="O17" s="14"/>
      <c r="P17" s="14"/>
      <c r="Q17" s="14"/>
    </row>
    <row r="18" spans="2:17" ht="15.9" customHeight="1" outlineLevel="1" thickBot="1" x14ac:dyDescent="0.35">
      <c r="B18" s="296"/>
      <c r="C18" s="266"/>
      <c r="D18" s="228"/>
      <c r="E18" s="228"/>
      <c r="F18" s="229"/>
      <c r="G18" s="229"/>
      <c r="H18" s="238"/>
      <c r="I18" s="171"/>
      <c r="J18" s="82"/>
      <c r="K18" s="82"/>
      <c r="L18" s="82"/>
      <c r="M18" s="82"/>
      <c r="N18" s="88"/>
      <c r="O18" s="14"/>
      <c r="P18" s="14"/>
      <c r="Q18" s="14"/>
    </row>
    <row r="19" spans="2:17" ht="15.9" customHeight="1" thickBot="1" x14ac:dyDescent="0.35">
      <c r="B19" s="259" t="s">
        <v>1</v>
      </c>
      <c r="C19" s="267">
        <f t="shared" ref="C19:D19" si="16">C15-C17</f>
        <v>0</v>
      </c>
      <c r="D19" s="230">
        <f t="shared" si="16"/>
        <v>0.5</v>
      </c>
      <c r="E19" s="230">
        <f>E15-E17</f>
        <v>0.9</v>
      </c>
      <c r="F19" s="230">
        <f>F15-F17</f>
        <v>1.7</v>
      </c>
      <c r="G19" s="230">
        <f>G15-G17</f>
        <v>2.1</v>
      </c>
      <c r="H19" s="230">
        <f t="shared" ref="H19" si="17">H15-H17-H18</f>
        <v>3.2</v>
      </c>
      <c r="I19" s="241">
        <f t="shared" ref="I19" si="18">I15-I17</f>
        <v>5.3999999999999995</v>
      </c>
      <c r="J19" s="242">
        <f t="shared" ref="J19:N19" si="19">J15-J17-J18</f>
        <v>6.8900000000000006</v>
      </c>
      <c r="K19" s="242">
        <f t="shared" si="19"/>
        <v>8.6125000000000007</v>
      </c>
      <c r="L19" s="242">
        <f t="shared" si="19"/>
        <v>10.765625</v>
      </c>
      <c r="M19" s="242">
        <f t="shared" si="19"/>
        <v>13.457031250000002</v>
      </c>
      <c r="N19" s="243">
        <f t="shared" si="19"/>
        <v>16.8212890625</v>
      </c>
      <c r="O19" s="14"/>
      <c r="P19" s="14"/>
      <c r="Q19" s="14"/>
    </row>
    <row r="20" spans="2:17" ht="15.9" customHeight="1" collapsed="1" thickBot="1" x14ac:dyDescent="0.35">
      <c r="B20" s="258" t="s">
        <v>2</v>
      </c>
      <c r="C20" s="261">
        <v>0</v>
      </c>
      <c r="D20" s="236">
        <v>0</v>
      </c>
      <c r="E20" s="236">
        <v>0.1</v>
      </c>
      <c r="F20" s="236">
        <v>0.1</v>
      </c>
      <c r="G20" s="220">
        <v>0.2</v>
      </c>
      <c r="H20" s="239">
        <v>0.7</v>
      </c>
      <c r="I20" s="176">
        <v>1</v>
      </c>
      <c r="J20" s="86">
        <f>J19*J21</f>
        <v>1.3091000000000002</v>
      </c>
      <c r="K20" s="86">
        <f t="shared" ref="K20:N20" si="20">K19*K21</f>
        <v>1.6363750000000001</v>
      </c>
      <c r="L20" s="86">
        <f t="shared" si="20"/>
        <v>2.0454687499999999</v>
      </c>
      <c r="M20" s="86">
        <f t="shared" si="20"/>
        <v>2.5568359375000003</v>
      </c>
      <c r="N20" s="87">
        <f t="shared" si="20"/>
        <v>3.196044921875</v>
      </c>
      <c r="O20" s="14"/>
      <c r="P20" s="14"/>
      <c r="Q20" s="14"/>
    </row>
    <row r="21" spans="2:17" ht="15.9" customHeight="1" thickBot="1" x14ac:dyDescent="0.35">
      <c r="B21" s="256" t="s">
        <v>10</v>
      </c>
      <c r="C21" s="268" t="e">
        <f t="shared" ref="C21:H21" si="21">(C20/C19)</f>
        <v>#DIV/0!</v>
      </c>
      <c r="D21" s="231">
        <f t="shared" si="21"/>
        <v>0</v>
      </c>
      <c r="E21" s="231">
        <f t="shared" si="21"/>
        <v>0.11111111111111112</v>
      </c>
      <c r="F21" s="231">
        <f t="shared" si="21"/>
        <v>5.8823529411764712E-2</v>
      </c>
      <c r="G21" s="231">
        <f t="shared" si="21"/>
        <v>9.5238095238095233E-2</v>
      </c>
      <c r="H21" s="231">
        <f t="shared" si="21"/>
        <v>0.21874999999999997</v>
      </c>
      <c r="I21" s="173">
        <f t="shared" ref="I21" si="22">(I20/I19)</f>
        <v>0.1851851851851852</v>
      </c>
      <c r="J21" s="78">
        <f>$P$21</f>
        <v>0.19</v>
      </c>
      <c r="K21" s="78">
        <f t="shared" ref="K21:N21" si="23">$P$21</f>
        <v>0.19</v>
      </c>
      <c r="L21" s="78">
        <f t="shared" si="23"/>
        <v>0.19</v>
      </c>
      <c r="M21" s="78">
        <f t="shared" si="23"/>
        <v>0.19</v>
      </c>
      <c r="N21" s="85">
        <f t="shared" si="23"/>
        <v>0.19</v>
      </c>
      <c r="O21" s="41" t="s">
        <v>34</v>
      </c>
      <c r="P21" s="11">
        <v>0.19</v>
      </c>
      <c r="Q21" s="14"/>
    </row>
    <row r="22" spans="2:17" ht="15.9" customHeight="1" thickBot="1" x14ac:dyDescent="0.35">
      <c r="B22" s="260" t="s">
        <v>3</v>
      </c>
      <c r="C22" s="269">
        <f t="shared" ref="C22:H22" si="24">C19-C20</f>
        <v>0</v>
      </c>
      <c r="D22" s="232">
        <f t="shared" si="24"/>
        <v>0.5</v>
      </c>
      <c r="E22" s="232">
        <f t="shared" si="24"/>
        <v>0.8</v>
      </c>
      <c r="F22" s="232">
        <f t="shared" si="24"/>
        <v>1.5999999999999999</v>
      </c>
      <c r="G22" s="233">
        <f t="shared" si="24"/>
        <v>1.9000000000000001</v>
      </c>
      <c r="H22" s="232">
        <f t="shared" si="24"/>
        <v>2.5</v>
      </c>
      <c r="I22" s="177">
        <f t="shared" ref="I22" si="25">I19-I20</f>
        <v>4.3999999999999995</v>
      </c>
      <c r="J22" s="89">
        <f t="shared" ref="J22:N22" si="26">J19-J20</f>
        <v>5.5809000000000006</v>
      </c>
      <c r="K22" s="89">
        <f t="shared" si="26"/>
        <v>6.9761250000000006</v>
      </c>
      <c r="L22" s="89">
        <f t="shared" si="26"/>
        <v>8.7201562500000005</v>
      </c>
      <c r="M22" s="89">
        <f t="shared" si="26"/>
        <v>10.900195312500001</v>
      </c>
      <c r="N22" s="90">
        <f t="shared" si="26"/>
        <v>13.625244140625</v>
      </c>
      <c r="O22" s="14"/>
      <c r="P22" s="14"/>
      <c r="Q22" s="14"/>
    </row>
    <row r="23" spans="2:17" ht="15.9" customHeight="1" thickBot="1" x14ac:dyDescent="0.35">
      <c r="B23" s="258" t="s">
        <v>4</v>
      </c>
      <c r="C23" s="270">
        <v>0</v>
      </c>
      <c r="D23" s="234">
        <v>0</v>
      </c>
      <c r="E23" s="234">
        <v>0</v>
      </c>
      <c r="F23" s="234">
        <v>0</v>
      </c>
      <c r="G23" s="234">
        <v>0</v>
      </c>
      <c r="H23" s="218">
        <f>G23*(1+$Q$11)</f>
        <v>0</v>
      </c>
      <c r="I23" s="271">
        <v>0</v>
      </c>
      <c r="J23" s="212">
        <f>I23*(1+$P$11)</f>
        <v>0</v>
      </c>
      <c r="K23" s="81">
        <f t="shared" ref="K23:N23" si="27">J23*(1+$P$11)</f>
        <v>0</v>
      </c>
      <c r="L23" s="81">
        <f t="shared" si="27"/>
        <v>0</v>
      </c>
      <c r="M23" s="81">
        <f t="shared" si="27"/>
        <v>0</v>
      </c>
      <c r="N23" s="187">
        <f t="shared" si="27"/>
        <v>0</v>
      </c>
      <c r="O23" s="14"/>
      <c r="P23" s="14"/>
      <c r="Q23" s="14"/>
    </row>
    <row r="24" spans="2:17" ht="15.9" customHeight="1" x14ac:dyDescent="0.3">
      <c r="B24" s="257" t="s">
        <v>5</v>
      </c>
      <c r="C24" s="272">
        <f t="shared" ref="C24:H24" si="28">C22-C23</f>
        <v>0</v>
      </c>
      <c r="D24" s="235">
        <f t="shared" si="28"/>
        <v>0.5</v>
      </c>
      <c r="E24" s="235">
        <f t="shared" si="28"/>
        <v>0.8</v>
      </c>
      <c r="F24" s="235">
        <f t="shared" si="28"/>
        <v>1.5999999999999999</v>
      </c>
      <c r="G24" s="235">
        <f t="shared" si="28"/>
        <v>1.9000000000000001</v>
      </c>
      <c r="H24" s="235">
        <f t="shared" si="28"/>
        <v>2.5</v>
      </c>
      <c r="I24" s="172">
        <f t="shared" ref="I24" si="29">I22-I23</f>
        <v>4.3999999999999995</v>
      </c>
      <c r="J24" s="91">
        <f t="shared" ref="J24:N24" si="30">J22-J23</f>
        <v>5.5809000000000006</v>
      </c>
      <c r="K24" s="91">
        <f t="shared" si="30"/>
        <v>6.9761250000000006</v>
      </c>
      <c r="L24" s="91">
        <f t="shared" si="30"/>
        <v>8.7201562500000005</v>
      </c>
      <c r="M24" s="91">
        <f t="shared" si="30"/>
        <v>10.900195312500001</v>
      </c>
      <c r="N24" s="92">
        <f t="shared" si="30"/>
        <v>13.625244140625</v>
      </c>
      <c r="O24" s="14"/>
      <c r="P24" s="14"/>
      <c r="Q24" s="14"/>
    </row>
    <row r="25" spans="2:17" ht="15.9" customHeight="1" x14ac:dyDescent="0.3">
      <c r="B25" s="256" t="s">
        <v>37</v>
      </c>
      <c r="C25" s="273">
        <f t="shared" ref="C25:H25" si="31">C24/C10</f>
        <v>0</v>
      </c>
      <c r="D25" s="237">
        <f t="shared" si="31"/>
        <v>5.9523809523809521E-2</v>
      </c>
      <c r="E25" s="237">
        <f t="shared" si="31"/>
        <v>7.4766355140186924E-2</v>
      </c>
      <c r="F25" s="237">
        <f t="shared" si="31"/>
        <v>0.11034482758620688</v>
      </c>
      <c r="G25" s="237">
        <f t="shared" si="31"/>
        <v>0.10919540229885059</v>
      </c>
      <c r="H25" s="237">
        <f t="shared" si="31"/>
        <v>0.10204081632653061</v>
      </c>
      <c r="I25" s="85">
        <f t="shared" ref="I25" si="32">I24/I10</f>
        <v>0.12941176470588234</v>
      </c>
      <c r="J25" s="78">
        <f t="shared" ref="J25:N25" si="33">J24/J10</f>
        <v>0.13287857142857146</v>
      </c>
      <c r="K25" s="78">
        <f t="shared" si="33"/>
        <v>0.13287857142857143</v>
      </c>
      <c r="L25" s="78">
        <f t="shared" si="33"/>
        <v>0.13287857142857143</v>
      </c>
      <c r="M25" s="78">
        <f t="shared" si="33"/>
        <v>0.13287857142857143</v>
      </c>
      <c r="N25" s="85">
        <f t="shared" si="33"/>
        <v>0.13287857142857143</v>
      </c>
      <c r="O25" s="14"/>
      <c r="P25" s="14"/>
      <c r="Q25" s="14"/>
    </row>
    <row r="26" spans="2:17" ht="15.9" customHeight="1" x14ac:dyDescent="0.3">
      <c r="B26" s="255" t="s">
        <v>18</v>
      </c>
      <c r="C26" s="274">
        <f t="shared" ref="C26:H26" si="34">C24/C27</f>
        <v>0</v>
      </c>
      <c r="D26" s="240">
        <f t="shared" si="34"/>
        <v>0.01</v>
      </c>
      <c r="E26" s="240">
        <f t="shared" si="34"/>
        <v>1.0958904109589041E-2</v>
      </c>
      <c r="F26" s="240">
        <f t="shared" si="34"/>
        <v>1.7777777777777778E-2</v>
      </c>
      <c r="G26" s="240">
        <f t="shared" si="34"/>
        <v>2.0430107526881722E-2</v>
      </c>
      <c r="H26" s="240">
        <f t="shared" si="34"/>
        <v>2.4752475247524754E-2</v>
      </c>
      <c r="I26" s="94">
        <f t="shared" ref="I26" si="35">I24/I27</f>
        <v>4.3137254901960777E-2</v>
      </c>
      <c r="J26" s="93">
        <f>J24/J27</f>
        <v>5.4183495145631075E-2</v>
      </c>
      <c r="K26" s="93">
        <f t="shared" ref="K26:N26" si="36">K24/K27</f>
        <v>6.7078125000000002E-2</v>
      </c>
      <c r="L26" s="93">
        <f>L24/L27</f>
        <v>8.3049107142857154E-2</v>
      </c>
      <c r="M26" s="93">
        <f t="shared" si="36"/>
        <v>0.10381138392857144</v>
      </c>
      <c r="N26" s="94">
        <f t="shared" si="36"/>
        <v>0.12976422991071429</v>
      </c>
      <c r="O26" s="14"/>
      <c r="P26" s="14"/>
      <c r="Q26" s="14"/>
    </row>
    <row r="27" spans="2:17" ht="15.9" customHeight="1" thickBot="1" x14ac:dyDescent="0.35">
      <c r="B27" s="68" t="s">
        <v>56</v>
      </c>
      <c r="C27" s="275">
        <v>29</v>
      </c>
      <c r="D27" s="215">
        <v>50</v>
      </c>
      <c r="E27" s="215">
        <v>73</v>
      </c>
      <c r="F27" s="215">
        <v>90</v>
      </c>
      <c r="G27" s="215">
        <v>93</v>
      </c>
      <c r="H27" s="215">
        <v>101</v>
      </c>
      <c r="I27" s="96">
        <v>102</v>
      </c>
      <c r="J27" s="95">
        <v>103</v>
      </c>
      <c r="K27" s="95">
        <v>104</v>
      </c>
      <c r="L27" s="95">
        <v>105</v>
      </c>
      <c r="M27" s="95">
        <v>105</v>
      </c>
      <c r="N27" s="95">
        <v>105</v>
      </c>
      <c r="O27" s="192"/>
      <c r="P27" s="14"/>
      <c r="Q27" s="14"/>
    </row>
    <row r="28" spans="2:17" ht="15.9" customHeight="1" x14ac:dyDescent="0.3">
      <c r="B28" s="69"/>
      <c r="C28" s="81"/>
      <c r="D28" s="81"/>
      <c r="E28" s="81"/>
      <c r="F28" s="81"/>
      <c r="G28" s="81"/>
      <c r="H28" s="81"/>
      <c r="I28" s="81"/>
      <c r="J28" s="81"/>
      <c r="K28" s="81"/>
      <c r="L28" s="82"/>
      <c r="M28" s="97"/>
      <c r="N28" s="97"/>
      <c r="O28" s="14"/>
      <c r="P28" s="14"/>
      <c r="Q28" s="14"/>
    </row>
    <row r="29" spans="2:17" ht="15.9" customHeight="1" x14ac:dyDescent="0.3">
      <c r="B29" s="69"/>
      <c r="C29" s="82"/>
      <c r="D29" s="82"/>
      <c r="E29" s="82"/>
      <c r="F29" s="82"/>
      <c r="G29" s="82"/>
      <c r="H29" s="82"/>
      <c r="I29" s="82"/>
      <c r="J29" s="81"/>
      <c r="K29" s="81"/>
      <c r="L29" s="82"/>
      <c r="M29" s="97"/>
      <c r="N29" s="97"/>
      <c r="O29" s="14"/>
      <c r="P29" s="14"/>
      <c r="Q29" s="14"/>
    </row>
    <row r="30" spans="2:17" ht="15.9" customHeight="1" x14ac:dyDescent="0.3">
      <c r="B30" s="69"/>
      <c r="C30" s="81"/>
      <c r="D30" s="81"/>
      <c r="E30" s="81"/>
      <c r="F30" s="81"/>
      <c r="G30" s="81"/>
      <c r="H30" s="81"/>
      <c r="I30" s="81"/>
      <c r="J30" s="81"/>
      <c r="K30" s="81"/>
      <c r="L30" s="81"/>
      <c r="M30" s="97"/>
      <c r="N30" s="97"/>
      <c r="O30" s="14"/>
      <c r="P30" s="14"/>
      <c r="Q30" s="14"/>
    </row>
    <row r="31" spans="2:17" ht="15.9" customHeight="1" x14ac:dyDescent="0.3">
      <c r="B31" s="281"/>
      <c r="C31" s="281"/>
      <c r="D31" s="281"/>
      <c r="E31" s="281"/>
      <c r="F31" s="281"/>
      <c r="G31" s="281"/>
      <c r="H31" s="281"/>
      <c r="I31" s="281"/>
      <c r="J31" s="281"/>
      <c r="K31" s="281"/>
      <c r="L31" s="281"/>
      <c r="M31" s="98"/>
      <c r="N31" s="97"/>
      <c r="O31" s="14"/>
      <c r="P31" s="14"/>
      <c r="Q31" s="14"/>
    </row>
    <row r="32" spans="2:17" ht="15.9" customHeight="1" x14ac:dyDescent="0.3">
      <c r="B32" s="69"/>
      <c r="C32" s="81"/>
      <c r="D32" s="81"/>
      <c r="E32" s="81"/>
      <c r="F32" s="81"/>
      <c r="G32" s="81"/>
      <c r="H32" s="81"/>
      <c r="I32" s="81"/>
      <c r="J32" s="81"/>
      <c r="K32" s="81"/>
      <c r="L32" s="81"/>
      <c r="M32" s="98"/>
      <c r="N32" s="97"/>
    </row>
    <row r="33" spans="2:14" ht="15.9" customHeight="1" x14ac:dyDescent="0.3">
      <c r="B33" s="69"/>
      <c r="C33" s="76"/>
      <c r="D33" s="76"/>
      <c r="E33" s="76"/>
      <c r="F33" s="76"/>
      <c r="G33" s="76"/>
      <c r="H33" s="76"/>
      <c r="I33" s="76"/>
      <c r="J33" s="81"/>
      <c r="K33" s="81"/>
      <c r="L33" s="81"/>
      <c r="M33" s="98"/>
      <c r="N33" s="97"/>
    </row>
    <row r="34" spans="2:14" ht="15.9" customHeight="1" x14ac:dyDescent="0.3">
      <c r="B34" s="70"/>
      <c r="C34" s="93"/>
      <c r="D34" s="93"/>
      <c r="E34" s="93"/>
      <c r="F34" s="93"/>
      <c r="G34" s="93"/>
      <c r="H34" s="93"/>
      <c r="I34" s="93"/>
      <c r="J34" s="93"/>
      <c r="K34" s="93"/>
      <c r="L34" s="93"/>
      <c r="M34" s="98"/>
      <c r="N34" s="97"/>
    </row>
    <row r="35" spans="2:14" ht="15.9" customHeight="1" x14ac:dyDescent="0.3">
      <c r="B35" s="69"/>
      <c r="C35" s="81"/>
      <c r="D35" s="81"/>
      <c r="E35" s="81"/>
      <c r="F35" s="81"/>
      <c r="G35" s="81"/>
      <c r="H35" s="82"/>
      <c r="I35" s="81"/>
      <c r="J35" s="81"/>
      <c r="K35" s="81"/>
      <c r="L35" s="81"/>
      <c r="M35" s="98"/>
      <c r="N35" s="97"/>
    </row>
    <row r="36" spans="2:14" ht="15.9" customHeight="1" x14ac:dyDescent="0.3">
      <c r="B36" s="69"/>
      <c r="C36" s="81"/>
      <c r="D36" s="82"/>
      <c r="E36" s="82"/>
      <c r="F36" s="81"/>
      <c r="G36" s="81"/>
      <c r="H36" s="81"/>
      <c r="I36" s="81"/>
      <c r="J36" s="81"/>
      <c r="K36" s="81"/>
      <c r="L36" s="81"/>
      <c r="M36" s="98"/>
      <c r="N36" s="97"/>
    </row>
    <row r="37" spans="2:14" ht="15.9" customHeight="1" x14ac:dyDescent="0.3">
      <c r="B37" s="70"/>
      <c r="C37" s="93"/>
      <c r="D37" s="93"/>
      <c r="E37" s="93"/>
      <c r="F37" s="93"/>
      <c r="G37" s="93"/>
      <c r="H37" s="93"/>
      <c r="I37" s="93"/>
      <c r="J37" s="93"/>
      <c r="K37" s="93"/>
      <c r="L37" s="93"/>
      <c r="M37" s="98"/>
      <c r="N37" s="97"/>
    </row>
    <row r="38" spans="2:14" ht="15.9" customHeight="1" x14ac:dyDescent="0.3">
      <c r="B38" s="69"/>
      <c r="C38" s="81"/>
      <c r="D38" s="81"/>
      <c r="E38" s="81"/>
      <c r="F38" s="81"/>
      <c r="G38" s="81"/>
      <c r="H38" s="81"/>
      <c r="I38" s="81"/>
      <c r="J38" s="81"/>
      <c r="K38" s="81"/>
      <c r="L38" s="81"/>
      <c r="M38" s="98"/>
      <c r="N38" s="97"/>
    </row>
    <row r="39" spans="2:14" ht="15.9" customHeight="1" x14ac:dyDescent="0.3">
      <c r="B39" s="69"/>
      <c r="C39" s="82"/>
      <c r="D39" s="81"/>
      <c r="E39" s="81"/>
      <c r="F39" s="81"/>
      <c r="G39" s="81"/>
      <c r="H39" s="81"/>
      <c r="I39" s="81"/>
      <c r="J39" s="81"/>
      <c r="K39" s="81"/>
      <c r="L39" s="81"/>
      <c r="M39" s="98"/>
      <c r="N39" s="97"/>
    </row>
    <row r="40" spans="2:14" ht="15.9" customHeight="1" x14ac:dyDescent="0.3">
      <c r="B40" s="69"/>
      <c r="C40" s="81"/>
      <c r="D40" s="81"/>
      <c r="E40" s="81"/>
      <c r="F40" s="81"/>
      <c r="G40" s="82"/>
      <c r="H40" s="81"/>
      <c r="I40" s="81"/>
      <c r="J40" s="81"/>
      <c r="K40" s="81"/>
      <c r="L40" s="81"/>
      <c r="M40" s="98"/>
      <c r="N40" s="97"/>
    </row>
    <row r="41" spans="2:14" ht="15.9" customHeight="1" x14ac:dyDescent="0.3">
      <c r="B41" s="69"/>
      <c r="C41" s="82"/>
      <c r="D41" s="82"/>
      <c r="E41" s="81"/>
      <c r="F41" s="81"/>
      <c r="G41" s="81"/>
      <c r="H41" s="81"/>
      <c r="I41" s="81"/>
      <c r="J41" s="81"/>
      <c r="K41" s="81"/>
      <c r="L41" s="81"/>
      <c r="M41" s="98"/>
      <c r="N41" s="97"/>
    </row>
    <row r="42" spans="2:14" ht="15.9" customHeight="1" x14ac:dyDescent="0.3">
      <c r="B42" s="70"/>
      <c r="C42" s="93"/>
      <c r="D42" s="93"/>
      <c r="E42" s="93"/>
      <c r="F42" s="93"/>
      <c r="G42" s="99"/>
      <c r="H42" s="93"/>
      <c r="I42" s="93"/>
      <c r="J42" s="93"/>
      <c r="K42" s="93"/>
      <c r="L42" s="93"/>
      <c r="M42" s="98"/>
      <c r="N42" s="97"/>
    </row>
    <row r="43" spans="2:14" ht="15.9" customHeight="1" x14ac:dyDescent="0.3">
      <c r="B43" s="282"/>
      <c r="C43" s="282"/>
      <c r="D43" s="282"/>
      <c r="E43" s="282"/>
      <c r="F43" s="282"/>
      <c r="G43" s="282"/>
      <c r="H43" s="282"/>
      <c r="I43" s="282"/>
      <c r="J43" s="282"/>
      <c r="K43" s="282"/>
      <c r="L43" s="282"/>
      <c r="M43" s="97"/>
      <c r="N43" s="97"/>
    </row>
    <row r="44" spans="2:14" ht="15.9" customHeight="1" x14ac:dyDescent="0.3">
      <c r="B44" s="69"/>
      <c r="C44" s="81"/>
      <c r="D44" s="81"/>
      <c r="E44" s="81"/>
      <c r="F44" s="81"/>
      <c r="G44" s="81"/>
      <c r="H44" s="81"/>
      <c r="I44" s="81"/>
      <c r="J44" s="81"/>
      <c r="K44" s="81"/>
      <c r="L44" s="81"/>
      <c r="M44" s="97"/>
      <c r="N44" s="97"/>
    </row>
    <row r="45" spans="2:14" ht="15.9" customHeight="1" x14ac:dyDescent="0.3">
      <c r="B45" s="69"/>
      <c r="C45" s="81"/>
      <c r="D45" s="81"/>
      <c r="E45" s="81"/>
      <c r="F45" s="81"/>
      <c r="G45" s="82"/>
      <c r="H45" s="81"/>
      <c r="I45" s="81"/>
      <c r="J45" s="81"/>
      <c r="K45" s="81"/>
      <c r="L45" s="81"/>
      <c r="M45" s="97"/>
      <c r="N45" s="97"/>
    </row>
    <row r="46" spans="2:14" ht="15.9" customHeight="1" x14ac:dyDescent="0.3">
      <c r="B46" s="69"/>
      <c r="C46" s="81"/>
      <c r="D46" s="81"/>
      <c r="E46" s="81"/>
      <c r="F46" s="81"/>
      <c r="G46" s="81"/>
      <c r="H46" s="81"/>
      <c r="I46" s="81"/>
      <c r="J46" s="81"/>
      <c r="K46" s="81"/>
      <c r="L46" s="81"/>
      <c r="M46" s="97"/>
      <c r="N46" s="97"/>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J8" sqref="J8:N8"/>
    </sheetView>
  </sheetViews>
  <sheetFormatPr baseColWidth="10" defaultColWidth="9.109375" defaultRowHeight="15.6" x14ac:dyDescent="0.3"/>
  <cols>
    <col min="1" max="1" width="3.44140625" customWidth="1"/>
    <col min="2" max="2" width="46.44140625" style="29" customWidth="1"/>
    <col min="3" max="3" width="11.6640625" bestFit="1" customWidth="1"/>
    <col min="4" max="5" width="9.5546875" bestFit="1" customWidth="1"/>
    <col min="6" max="14" width="10.5546875" bestFit="1" customWidth="1"/>
  </cols>
  <sheetData>
    <row r="1" spans="2:15" ht="16.2" thickBot="1" x14ac:dyDescent="0.35"/>
    <row r="2" spans="2:15" ht="15" customHeight="1" x14ac:dyDescent="0.3">
      <c r="B2" s="283"/>
      <c r="C2" s="298"/>
      <c r="D2" s="299"/>
      <c r="E2" s="299"/>
      <c r="F2" s="299"/>
      <c r="G2" s="299"/>
      <c r="H2" s="299"/>
      <c r="I2" s="299"/>
      <c r="J2" s="299"/>
      <c r="K2" s="299"/>
      <c r="L2" s="299"/>
      <c r="M2" s="299"/>
      <c r="N2" s="300"/>
    </row>
    <row r="3" spans="2:15" ht="15" customHeight="1" x14ac:dyDescent="0.3">
      <c r="B3" s="284"/>
      <c r="C3" s="301"/>
      <c r="D3" s="302"/>
      <c r="E3" s="302"/>
      <c r="F3" s="302"/>
      <c r="G3" s="302"/>
      <c r="H3" s="302"/>
      <c r="I3" s="302"/>
      <c r="J3" s="302"/>
      <c r="K3" s="302"/>
      <c r="L3" s="302"/>
      <c r="M3" s="302"/>
      <c r="N3" s="303"/>
    </row>
    <row r="4" spans="2:15" ht="15" customHeight="1" x14ac:dyDescent="0.3">
      <c r="B4" s="284"/>
      <c r="C4" s="301"/>
      <c r="D4" s="302"/>
      <c r="E4" s="302"/>
      <c r="F4" s="302"/>
      <c r="G4" s="302"/>
      <c r="H4" s="302"/>
      <c r="I4" s="302"/>
      <c r="J4" s="302"/>
      <c r="K4" s="302"/>
      <c r="L4" s="302"/>
      <c r="M4" s="302"/>
      <c r="N4" s="303"/>
    </row>
    <row r="5" spans="2:15" ht="15" customHeight="1" x14ac:dyDescent="0.3">
      <c r="B5" s="284"/>
      <c r="C5" s="301"/>
      <c r="D5" s="302"/>
      <c r="E5" s="302"/>
      <c r="F5" s="302"/>
      <c r="G5" s="302"/>
      <c r="H5" s="302"/>
      <c r="I5" s="302"/>
      <c r="J5" s="302"/>
      <c r="K5" s="302"/>
      <c r="L5" s="302"/>
      <c r="M5" s="302"/>
      <c r="N5" s="303"/>
    </row>
    <row r="6" spans="2:15" ht="15" customHeight="1" x14ac:dyDescent="0.3">
      <c r="B6" s="284"/>
      <c r="C6" s="301"/>
      <c r="D6" s="302"/>
      <c r="E6" s="302"/>
      <c r="F6" s="302"/>
      <c r="G6" s="302"/>
      <c r="H6" s="302"/>
      <c r="I6" s="302"/>
      <c r="J6" s="302"/>
      <c r="K6" s="302"/>
      <c r="L6" s="302"/>
      <c r="M6" s="302"/>
      <c r="N6" s="303"/>
    </row>
    <row r="7" spans="2:15" ht="48.75" customHeight="1" thickBot="1" x14ac:dyDescent="0.35">
      <c r="B7" s="284"/>
      <c r="C7" s="301"/>
      <c r="D7" s="302"/>
      <c r="E7" s="302"/>
      <c r="F7" s="302"/>
      <c r="G7" s="302"/>
      <c r="H7" s="302"/>
      <c r="I7" s="302"/>
      <c r="J7" s="302"/>
      <c r="K7" s="302"/>
      <c r="L7" s="302"/>
      <c r="M7" s="302"/>
      <c r="N7" s="303"/>
    </row>
    <row r="8" spans="2:15" ht="18.75" customHeight="1" thickBot="1" x14ac:dyDescent="0.35">
      <c r="B8" s="297"/>
      <c r="C8" s="32">
        <v>2015</v>
      </c>
      <c r="D8" s="33">
        <v>2016</v>
      </c>
      <c r="E8" s="33">
        <v>2017</v>
      </c>
      <c r="F8" s="33">
        <v>2018</v>
      </c>
      <c r="G8" s="33">
        <v>2019</v>
      </c>
      <c r="H8" s="33">
        <v>2020</v>
      </c>
      <c r="I8" s="169">
        <v>2021</v>
      </c>
      <c r="J8" s="100">
        <v>2022</v>
      </c>
      <c r="K8" s="101">
        <v>2023</v>
      </c>
      <c r="L8" s="101">
        <v>2024</v>
      </c>
      <c r="M8" s="101">
        <v>2025</v>
      </c>
      <c r="N8" s="102">
        <v>2026</v>
      </c>
    </row>
    <row r="9" spans="2:15" x14ac:dyDescent="0.3">
      <c r="B9" s="61" t="s">
        <v>38</v>
      </c>
      <c r="C9" s="34"/>
      <c r="D9" s="35"/>
      <c r="E9" s="35"/>
      <c r="F9" s="35"/>
      <c r="G9" s="35"/>
      <c r="H9" s="35"/>
      <c r="I9" s="251"/>
      <c r="J9" s="35"/>
      <c r="K9" s="35"/>
      <c r="L9" s="35"/>
      <c r="M9" s="36"/>
      <c r="N9" s="37"/>
    </row>
    <row r="10" spans="2:15" x14ac:dyDescent="0.3">
      <c r="B10" s="62" t="s">
        <v>6</v>
      </c>
      <c r="C10" s="136">
        <f>'1.Income statement'!C12</f>
        <v>0.6</v>
      </c>
      <c r="D10" s="136">
        <f>'1.Income statement'!D12</f>
        <v>1.2</v>
      </c>
      <c r="E10" s="136">
        <f>'1.Income statement'!E12</f>
        <v>1.8</v>
      </c>
      <c r="F10" s="136">
        <f>'1.Income statement'!F12</f>
        <v>2.9000000000000004</v>
      </c>
      <c r="G10" s="136">
        <f>'1.Income statement'!G12</f>
        <v>3.4000000000000004</v>
      </c>
      <c r="H10" s="136">
        <f>'1.Income statement'!H12</f>
        <v>5.5</v>
      </c>
      <c r="I10" s="137">
        <f>'1.Income statement'!I12</f>
        <v>8.1</v>
      </c>
      <c r="J10" s="136">
        <f>'1.Income statement'!J12</f>
        <v>10.265000000000001</v>
      </c>
      <c r="K10" s="136">
        <f>'1.Income statement'!K12</f>
        <v>12.831250000000001</v>
      </c>
      <c r="L10" s="136">
        <f>'1.Income statement'!L12</f>
        <v>16.0390625</v>
      </c>
      <c r="M10" s="136">
        <f>'1.Income statement'!M12</f>
        <v>20.048828125</v>
      </c>
      <c r="N10" s="137">
        <f>'1.Income statement'!N12</f>
        <v>25.06103515625</v>
      </c>
    </row>
    <row r="11" spans="2:15" x14ac:dyDescent="0.3">
      <c r="B11" s="179" t="s">
        <v>40</v>
      </c>
      <c r="C11" s="147">
        <v>0.6</v>
      </c>
      <c r="D11" s="147">
        <v>0.7</v>
      </c>
      <c r="E11" s="147">
        <v>0.8</v>
      </c>
      <c r="F11" s="147">
        <v>0.8</v>
      </c>
      <c r="G11" s="147">
        <v>1</v>
      </c>
      <c r="H11" s="147">
        <v>1.1000000000000001</v>
      </c>
      <c r="I11" s="252">
        <v>0.6</v>
      </c>
      <c r="J11" s="138">
        <f>(I11*'1.Income statement'!$P$11)+'2.Flujos de caja'!I11</f>
        <v>0.75</v>
      </c>
      <c r="K11" s="138">
        <f>(J11*'1.Income statement'!$P$11)+'2.Flujos de caja'!J11</f>
        <v>0.9375</v>
      </c>
      <c r="L11" s="138">
        <f>(K11*'1.Income statement'!$P$11)+'2.Flujos de caja'!K11</f>
        <v>1.171875</v>
      </c>
      <c r="M11" s="138">
        <f>(L11*'1.Income statement'!$P$11)+'2.Flujos de caja'!L11</f>
        <v>1.46484375</v>
      </c>
      <c r="N11" s="139">
        <f>(M11*'1.Income statement'!$P$11)+'2.Flujos de caja'!M11</f>
        <v>1.8310546875</v>
      </c>
    </row>
    <row r="12" spans="2:15" x14ac:dyDescent="0.3">
      <c r="B12" s="180" t="s">
        <v>39</v>
      </c>
      <c r="C12" s="140">
        <f>'1.Income statement'!C17</f>
        <v>0</v>
      </c>
      <c r="D12" s="140">
        <f>'1.Income statement'!D17</f>
        <v>0</v>
      </c>
      <c r="E12" s="140">
        <f>'1.Income statement'!E17</f>
        <v>0.1</v>
      </c>
      <c r="F12" s="140">
        <f>'1.Income statement'!F17</f>
        <v>0.1</v>
      </c>
      <c r="G12" s="140">
        <f>'1.Income statement'!G17</f>
        <v>0.1</v>
      </c>
      <c r="H12" s="140">
        <f>'1.Income statement'!H17</f>
        <v>0.3</v>
      </c>
      <c r="I12" s="141">
        <f>'1.Income statement'!I17</f>
        <v>0.2</v>
      </c>
      <c r="J12" s="140">
        <f>'1.Income statement'!J17</f>
        <v>0.25</v>
      </c>
      <c r="K12" s="140">
        <f>'1.Income statement'!K17</f>
        <v>0.3125</v>
      </c>
      <c r="L12" s="140">
        <f>'1.Income statement'!L17</f>
        <v>0.390625</v>
      </c>
      <c r="M12" s="140">
        <f>'1.Income statement'!M17</f>
        <v>0.48828125</v>
      </c>
      <c r="N12" s="141">
        <f>'1.Income statement'!N17</f>
        <v>0.6103515625</v>
      </c>
    </row>
    <row r="13" spans="2:15" x14ac:dyDescent="0.3">
      <c r="B13" s="180" t="s">
        <v>41</v>
      </c>
      <c r="C13" s="140">
        <f>'1.Income statement'!C20</f>
        <v>0</v>
      </c>
      <c r="D13" s="140">
        <f>'1.Income statement'!D20</f>
        <v>0</v>
      </c>
      <c r="E13" s="140">
        <f>'1.Income statement'!E20</f>
        <v>0.1</v>
      </c>
      <c r="F13" s="140">
        <f>'1.Income statement'!F20</f>
        <v>0.1</v>
      </c>
      <c r="G13" s="140">
        <f>'1.Income statement'!G20</f>
        <v>0.2</v>
      </c>
      <c r="H13" s="140">
        <f>'1.Income statement'!H20</f>
        <v>0.7</v>
      </c>
      <c r="I13" s="141">
        <f>'1.Income statement'!I20</f>
        <v>1</v>
      </c>
      <c r="J13" s="140">
        <f>'1.Income statement'!J20</f>
        <v>1.3091000000000002</v>
      </c>
      <c r="K13" s="140">
        <f>'1.Income statement'!K20</f>
        <v>1.6363750000000001</v>
      </c>
      <c r="L13" s="140">
        <f>'1.Income statement'!L20</f>
        <v>2.0454687499999999</v>
      </c>
      <c r="M13" s="140">
        <f>'1.Income statement'!M20</f>
        <v>2.5568359375000003</v>
      </c>
      <c r="N13" s="141">
        <f>'1.Income statement'!N20</f>
        <v>3.196044921875</v>
      </c>
    </row>
    <row r="14" spans="2:15" x14ac:dyDescent="0.3">
      <c r="B14" s="181" t="s">
        <v>80</v>
      </c>
      <c r="C14" s="178">
        <f>'1.Income statement'!C23</f>
        <v>0</v>
      </c>
      <c r="D14" s="178">
        <f>'1.Income statement'!D23</f>
        <v>0</v>
      </c>
      <c r="E14" s="178">
        <f>'1.Income statement'!E23</f>
        <v>0</v>
      </c>
      <c r="F14" s="178">
        <f>'1.Income statement'!F23</f>
        <v>0</v>
      </c>
      <c r="G14" s="178">
        <f>'1.Income statement'!G23</f>
        <v>0</v>
      </c>
      <c r="H14" s="178">
        <f>'1.Income statement'!H23</f>
        <v>0</v>
      </c>
      <c r="I14" s="253">
        <f>'1.Income statement'!I23</f>
        <v>0</v>
      </c>
      <c r="J14" s="185">
        <f>'1.Income statement'!J23</f>
        <v>0</v>
      </c>
      <c r="K14" s="185">
        <f>'1.Income statement'!K23</f>
        <v>0</v>
      </c>
      <c r="L14" s="185">
        <f>'1.Income statement'!L23</f>
        <v>0</v>
      </c>
      <c r="M14" s="185">
        <f>'1.Income statement'!M23</f>
        <v>0</v>
      </c>
      <c r="N14" s="186">
        <f>'1.Income statement'!N23</f>
        <v>0</v>
      </c>
    </row>
    <row r="15" spans="2:15" x14ac:dyDescent="0.3">
      <c r="B15" s="63" t="s">
        <v>8</v>
      </c>
      <c r="C15" s="142">
        <f t="shared" ref="C15:J15" si="0">C10-C11-C12-C13-C14</f>
        <v>0</v>
      </c>
      <c r="D15" s="142">
        <f t="shared" si="0"/>
        <v>0.5</v>
      </c>
      <c r="E15" s="142">
        <f t="shared" si="0"/>
        <v>0.8</v>
      </c>
      <c r="F15" s="142">
        <f t="shared" si="0"/>
        <v>1.9000000000000004</v>
      </c>
      <c r="G15" s="142">
        <f t="shared" si="0"/>
        <v>2.1</v>
      </c>
      <c r="H15" s="142">
        <f t="shared" si="0"/>
        <v>3.4000000000000004</v>
      </c>
      <c r="I15" s="254">
        <f t="shared" si="0"/>
        <v>6.3</v>
      </c>
      <c r="J15" s="142">
        <f t="shared" si="0"/>
        <v>7.9559000000000006</v>
      </c>
      <c r="K15" s="142">
        <f t="shared" ref="K15:M15" si="1">K10-K11-K12-K13-K14</f>
        <v>9.9448749999999997</v>
      </c>
      <c r="L15" s="142">
        <f t="shared" si="1"/>
        <v>12.43109375</v>
      </c>
      <c r="M15" s="142">
        <f t="shared" si="1"/>
        <v>15.538867187499999</v>
      </c>
      <c r="N15" s="142">
        <f>N10-N11-N12-N13-N14</f>
        <v>19.423583984375</v>
      </c>
      <c r="O15" s="203"/>
    </row>
    <row r="16" spans="2:15" ht="16.2" thickBot="1" x14ac:dyDescent="0.35">
      <c r="B16" s="64" t="s">
        <v>9</v>
      </c>
      <c r="C16" s="38">
        <f>C15/'1.Income statement'!C27</f>
        <v>0</v>
      </c>
      <c r="D16" s="38">
        <f>D15/'1.Income statement'!D27</f>
        <v>0.01</v>
      </c>
      <c r="E16" s="38">
        <f>E15/'1.Income statement'!E27</f>
        <v>1.0958904109589041E-2</v>
      </c>
      <c r="F16" s="38">
        <f>F15/'1.Income statement'!F27</f>
        <v>2.1111111111111115E-2</v>
      </c>
      <c r="G16" s="38">
        <f>G15/'1.Income statement'!G27</f>
        <v>2.2580645161290325E-2</v>
      </c>
      <c r="H16" s="38">
        <f>H15/'1.Income statement'!H27</f>
        <v>3.3663366336633666E-2</v>
      </c>
      <c r="I16" s="39">
        <f>I15/'1.Income statement'!I27</f>
        <v>6.1764705882352937E-2</v>
      </c>
      <c r="J16" s="38">
        <f>J15/'1.Income statement'!J27</f>
        <v>7.7241747572815544E-2</v>
      </c>
      <c r="K16" s="38">
        <f>K15/'1.Income statement'!K27</f>
        <v>9.5623798076923075E-2</v>
      </c>
      <c r="L16" s="38">
        <f>L15/'1.Income statement'!L27</f>
        <v>0.11839136904761906</v>
      </c>
      <c r="M16" s="38">
        <f>M15/'1.Income statement'!M27</f>
        <v>0.1479892113095238</v>
      </c>
      <c r="N16" s="39">
        <f>N15/'1.Income statement'!N27</f>
        <v>0.18498651413690476</v>
      </c>
      <c r="O16" s="193"/>
    </row>
    <row r="17" spans="2:14" x14ac:dyDescent="0.3">
      <c r="B17" s="28"/>
      <c r="C17" s="3"/>
      <c r="D17" s="3"/>
      <c r="E17" s="3"/>
      <c r="F17" s="3"/>
      <c r="G17" s="3"/>
      <c r="H17" s="3"/>
      <c r="I17" s="3"/>
      <c r="J17" s="3"/>
      <c r="K17" s="3"/>
      <c r="L17" s="3"/>
      <c r="M17" s="3"/>
      <c r="N17" s="3"/>
    </row>
    <row r="18" spans="2:14" x14ac:dyDescent="0.3">
      <c r="B18" s="4"/>
      <c r="C18" s="3"/>
      <c r="D18" s="3"/>
      <c r="E18" s="3"/>
      <c r="F18" s="3"/>
      <c r="G18" s="3"/>
      <c r="H18" s="3"/>
      <c r="I18" s="3"/>
      <c r="J18" s="3"/>
      <c r="K18" s="3"/>
      <c r="L18" s="3"/>
      <c r="M18" s="3"/>
      <c r="N18" s="3"/>
    </row>
    <row r="19" spans="2:14" x14ac:dyDescent="0.3">
      <c r="B19" s="28"/>
      <c r="C19" s="3"/>
      <c r="D19" s="3"/>
      <c r="E19" s="3"/>
      <c r="F19" s="3"/>
      <c r="G19" s="3"/>
      <c r="H19" s="3"/>
      <c r="I19" s="3"/>
      <c r="J19" s="3"/>
      <c r="K19" s="3"/>
      <c r="L19" s="3"/>
      <c r="M19" s="3"/>
      <c r="N19" s="3"/>
    </row>
    <row r="20" spans="2:14" x14ac:dyDescent="0.3">
      <c r="B20" s="28"/>
      <c r="C20" s="3"/>
      <c r="D20" s="3"/>
      <c r="E20" s="3"/>
      <c r="F20" s="3"/>
      <c r="G20" s="3"/>
      <c r="H20" s="3"/>
      <c r="I20" s="3"/>
      <c r="J20" s="3"/>
      <c r="K20" s="3"/>
      <c r="L20" s="3"/>
      <c r="M20" s="3"/>
      <c r="N20" s="3"/>
    </row>
    <row r="21" spans="2:14" x14ac:dyDescent="0.3">
      <c r="B21" s="28"/>
      <c r="C21" s="3"/>
      <c r="D21" s="3"/>
      <c r="E21" s="3"/>
      <c r="F21" s="3"/>
      <c r="G21" s="3"/>
      <c r="H21" s="3"/>
      <c r="I21" s="3"/>
      <c r="J21" s="190"/>
      <c r="K21" s="3"/>
      <c r="L21" s="3"/>
      <c r="M21" s="3"/>
      <c r="N21" s="3"/>
    </row>
    <row r="22" spans="2:14" x14ac:dyDescent="0.3">
      <c r="B22" s="28"/>
      <c r="C22" s="3"/>
      <c r="D22" s="3"/>
      <c r="E22" s="3"/>
      <c r="F22" s="3"/>
      <c r="G22" s="3"/>
      <c r="H22" s="3"/>
      <c r="I22" s="3"/>
      <c r="J22" s="3"/>
      <c r="K22" s="3"/>
      <c r="L22" s="3"/>
      <c r="M22" s="3"/>
      <c r="N22" s="3"/>
    </row>
    <row r="23" spans="2:14" x14ac:dyDescent="0.3">
      <c r="B23" s="28"/>
      <c r="C23" s="3"/>
      <c r="D23" s="3"/>
      <c r="E23" s="3"/>
      <c r="F23" s="3"/>
      <c r="G23" s="3"/>
      <c r="H23" s="3"/>
      <c r="I23" s="3"/>
      <c r="J23" s="3"/>
      <c r="K23" s="3"/>
      <c r="L23" s="3"/>
      <c r="M23" s="3"/>
      <c r="N23" s="3"/>
    </row>
    <row r="24" spans="2:14" x14ac:dyDescent="0.3">
      <c r="B24" s="28"/>
      <c r="C24" s="2"/>
      <c r="D24" s="2"/>
      <c r="E24" s="2"/>
      <c r="F24" s="2"/>
      <c r="G24" s="2"/>
      <c r="H24" s="2"/>
      <c r="I24" s="2"/>
      <c r="J24" s="2"/>
      <c r="K24" s="2"/>
      <c r="L24" s="2"/>
      <c r="M24" s="2"/>
      <c r="N24" s="2"/>
    </row>
    <row r="25" spans="2:14" x14ac:dyDescent="0.3">
      <c r="B25" s="27"/>
      <c r="C25" s="1"/>
      <c r="D25" s="1"/>
      <c r="E25" s="1"/>
      <c r="F25" s="1"/>
      <c r="G25" s="1"/>
      <c r="H25" s="1"/>
      <c r="I25" s="1"/>
      <c r="J25" s="1"/>
      <c r="K25" s="1"/>
      <c r="L25" s="1"/>
      <c r="M25" s="1"/>
      <c r="N25" s="1"/>
    </row>
    <row r="26" spans="2:14" x14ac:dyDescent="0.3">
      <c r="B26" s="27"/>
      <c r="C26" s="1"/>
      <c r="D26" s="1"/>
      <c r="E26" s="1"/>
      <c r="F26" s="1"/>
      <c r="G26" s="1"/>
      <c r="H26" s="1"/>
      <c r="I26" s="1"/>
      <c r="J26" s="1"/>
      <c r="K26" s="1"/>
      <c r="L26" s="1"/>
      <c r="M26" s="1"/>
      <c r="N26" s="1"/>
    </row>
    <row r="27" spans="2:14" x14ac:dyDescent="0.3">
      <c r="B27" s="27"/>
      <c r="C27" s="1"/>
      <c r="D27" s="1"/>
      <c r="E27" s="1"/>
      <c r="F27" s="1"/>
      <c r="G27" s="1"/>
      <c r="H27" s="1"/>
      <c r="I27" s="1"/>
      <c r="J27" s="1"/>
      <c r="K27" s="1"/>
      <c r="L27" s="1"/>
      <c r="M27" s="1"/>
      <c r="N27" s="1"/>
    </row>
    <row r="28" spans="2:14" x14ac:dyDescent="0.3">
      <c r="B28" s="27"/>
      <c r="C28" s="1"/>
      <c r="D28" s="1"/>
      <c r="E28" s="1"/>
      <c r="F28" s="1"/>
      <c r="G28" s="1"/>
      <c r="H28" s="1"/>
      <c r="I28" s="1"/>
      <c r="J28" s="1"/>
      <c r="K28" s="1"/>
      <c r="L28" s="1"/>
      <c r="M28" s="1"/>
      <c r="N28" s="1"/>
    </row>
    <row r="29" spans="2:14" x14ac:dyDescent="0.3">
      <c r="B29" s="27"/>
      <c r="C29" s="1"/>
      <c r="D29" s="1"/>
      <c r="E29" s="1"/>
      <c r="F29" s="1"/>
      <c r="G29" s="1"/>
      <c r="H29" s="1"/>
      <c r="I29" s="1"/>
      <c r="J29" s="1"/>
      <c r="K29" s="1"/>
      <c r="L29" s="1"/>
      <c r="M29" s="1"/>
      <c r="N29" s="1"/>
    </row>
    <row r="30" spans="2:14" x14ac:dyDescent="0.3">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E25" sqref="E25"/>
    </sheetView>
  </sheetViews>
  <sheetFormatPr baseColWidth="10" defaultColWidth="9.109375" defaultRowHeight="14.4" x14ac:dyDescent="0.3"/>
  <cols>
    <col min="1" max="1" width="4.109375" customWidth="1"/>
    <col min="2" max="2" width="45.6640625" customWidth="1"/>
    <col min="3" max="3" width="8.5546875" customWidth="1"/>
    <col min="4" max="4" width="9" customWidth="1"/>
    <col min="15" max="15" width="13.88671875" customWidth="1"/>
  </cols>
  <sheetData>
    <row r="1" spans="2:16" ht="15" thickBot="1" x14ac:dyDescent="0.35"/>
    <row r="2" spans="2:16" ht="15" customHeight="1" x14ac:dyDescent="0.3">
      <c r="B2" s="304"/>
      <c r="C2" s="298"/>
      <c r="D2" s="299"/>
      <c r="E2" s="299"/>
      <c r="F2" s="299"/>
      <c r="G2" s="299"/>
      <c r="H2" s="299"/>
      <c r="I2" s="299"/>
      <c r="J2" s="299"/>
      <c r="K2" s="299"/>
      <c r="L2" s="299"/>
      <c r="M2" s="299"/>
      <c r="N2" s="300"/>
    </row>
    <row r="3" spans="2:16" ht="15" customHeight="1" x14ac:dyDescent="0.3">
      <c r="B3" s="305"/>
      <c r="C3" s="301"/>
      <c r="D3" s="302"/>
      <c r="E3" s="302"/>
      <c r="F3" s="302"/>
      <c r="G3" s="302"/>
      <c r="H3" s="302"/>
      <c r="I3" s="302"/>
      <c r="J3" s="302"/>
      <c r="K3" s="302"/>
      <c r="L3" s="302"/>
      <c r="M3" s="302"/>
      <c r="N3" s="303"/>
    </row>
    <row r="4" spans="2:16" ht="15" customHeight="1" x14ac:dyDescent="0.3">
      <c r="B4" s="305"/>
      <c r="C4" s="301"/>
      <c r="D4" s="302"/>
      <c r="E4" s="302"/>
      <c r="F4" s="302"/>
      <c r="G4" s="302"/>
      <c r="H4" s="302"/>
      <c r="I4" s="302"/>
      <c r="J4" s="302"/>
      <c r="K4" s="302"/>
      <c r="L4" s="302"/>
      <c r="M4" s="302"/>
      <c r="N4" s="303"/>
    </row>
    <row r="5" spans="2:16" ht="15" customHeight="1" x14ac:dyDescent="0.3">
      <c r="B5" s="305"/>
      <c r="C5" s="301"/>
      <c r="D5" s="302"/>
      <c r="E5" s="302"/>
      <c r="F5" s="302"/>
      <c r="G5" s="302"/>
      <c r="H5" s="302"/>
      <c r="I5" s="302"/>
      <c r="J5" s="302"/>
      <c r="K5" s="302"/>
      <c r="L5" s="302"/>
      <c r="M5" s="302"/>
      <c r="N5" s="303"/>
    </row>
    <row r="6" spans="2:16" ht="15" customHeight="1" x14ac:dyDescent="0.3">
      <c r="B6" s="305"/>
      <c r="C6" s="301"/>
      <c r="D6" s="302"/>
      <c r="E6" s="302"/>
      <c r="F6" s="302"/>
      <c r="G6" s="302"/>
      <c r="H6" s="302"/>
      <c r="I6" s="302"/>
      <c r="J6" s="302"/>
      <c r="K6" s="302"/>
      <c r="L6" s="302"/>
      <c r="M6" s="302"/>
      <c r="N6" s="303"/>
    </row>
    <row r="7" spans="2:16" ht="48.75" customHeight="1" thickBot="1" x14ac:dyDescent="0.35">
      <c r="B7" s="305"/>
      <c r="C7" s="301"/>
      <c r="D7" s="302"/>
      <c r="E7" s="302"/>
      <c r="F7" s="302"/>
      <c r="G7" s="302"/>
      <c r="H7" s="302"/>
      <c r="I7" s="302"/>
      <c r="J7" s="302"/>
      <c r="K7" s="302"/>
      <c r="L7" s="302"/>
      <c r="M7" s="302"/>
      <c r="N7" s="303"/>
    </row>
    <row r="8" spans="2:16" ht="18.75" customHeight="1" thickBot="1" x14ac:dyDescent="0.35">
      <c r="B8" s="305"/>
      <c r="C8" s="32">
        <v>2015</v>
      </c>
      <c r="D8" s="33">
        <v>2016</v>
      </c>
      <c r="E8" s="33">
        <v>2017</v>
      </c>
      <c r="F8" s="33">
        <v>2018</v>
      </c>
      <c r="G8" s="33">
        <v>2019</v>
      </c>
      <c r="H8" s="33">
        <v>2020</v>
      </c>
      <c r="I8" s="169">
        <v>2021</v>
      </c>
      <c r="J8" s="101">
        <v>2022</v>
      </c>
      <c r="K8" s="101">
        <v>2023</v>
      </c>
      <c r="L8" s="101">
        <v>2024</v>
      </c>
      <c r="M8" s="101">
        <v>2025</v>
      </c>
      <c r="N8" s="102">
        <v>2026</v>
      </c>
    </row>
    <row r="9" spans="2:16" ht="16.8" thickBot="1" x14ac:dyDescent="0.4">
      <c r="B9" s="42" t="s">
        <v>42</v>
      </c>
      <c r="C9" s="65"/>
      <c r="D9" s="66"/>
      <c r="E9" s="66"/>
      <c r="F9" s="66"/>
      <c r="G9" s="66"/>
      <c r="H9" s="66"/>
      <c r="I9" s="144"/>
      <c r="J9" s="65"/>
      <c r="K9" s="66"/>
      <c r="L9" s="66"/>
      <c r="M9" s="48"/>
      <c r="N9" s="49"/>
    </row>
    <row r="10" spans="2:16" ht="15" thickBot="1" x14ac:dyDescent="0.35">
      <c r="B10" s="194" t="s">
        <v>11</v>
      </c>
      <c r="C10" s="44">
        <f>'1.Income statement'!C15</f>
        <v>0</v>
      </c>
      <c r="D10" s="44">
        <f>'1.Income statement'!D15</f>
        <v>0.5</v>
      </c>
      <c r="E10" s="44">
        <f>'1.Income statement'!E15</f>
        <v>1</v>
      </c>
      <c r="F10" s="44">
        <f>'1.Income statement'!F15</f>
        <v>1.8</v>
      </c>
      <c r="G10" s="44">
        <f>'1.Income statement'!G15</f>
        <v>2.2000000000000002</v>
      </c>
      <c r="H10" s="44">
        <f>'1.Income statement'!H15</f>
        <v>3.5</v>
      </c>
      <c r="I10" s="44">
        <f>'1.Income statement'!I15</f>
        <v>5.6</v>
      </c>
      <c r="J10" s="43">
        <f>'1.Income statement'!J15</f>
        <v>7.1400000000000006</v>
      </c>
      <c r="K10" s="44">
        <f>'1.Income statement'!K15</f>
        <v>8.9250000000000007</v>
      </c>
      <c r="L10" s="44">
        <f>'1.Income statement'!L15</f>
        <v>11.15625</v>
      </c>
      <c r="M10" s="44">
        <f>'1.Income statement'!M15</f>
        <v>13.945312500000002</v>
      </c>
      <c r="N10" s="45">
        <f>'1.Income statement'!N15</f>
        <v>17.431640625</v>
      </c>
      <c r="O10" s="16" t="s">
        <v>33</v>
      </c>
      <c r="P10" s="10">
        <f>'1.Income statement'!$P$11</f>
        <v>0.25</v>
      </c>
    </row>
    <row r="11" spans="2:16" x14ac:dyDescent="0.3">
      <c r="B11" s="195" t="s">
        <v>43</v>
      </c>
      <c r="C11" s="51">
        <f>'1.Income statement'!C17</f>
        <v>0</v>
      </c>
      <c r="D11" s="51">
        <f>'1.Income statement'!D17</f>
        <v>0</v>
      </c>
      <c r="E11" s="51">
        <f>'1.Income statement'!E17</f>
        <v>0.1</v>
      </c>
      <c r="F11" s="51">
        <f>'1.Income statement'!F17</f>
        <v>0.1</v>
      </c>
      <c r="G11" s="51">
        <f>'1.Income statement'!G17</f>
        <v>0.1</v>
      </c>
      <c r="H11" s="51">
        <f>'1.Income statement'!H17</f>
        <v>0.3</v>
      </c>
      <c r="I11" s="51">
        <f>'1.Income statement'!I17</f>
        <v>0.2</v>
      </c>
      <c r="J11" s="50">
        <f>'1.Income statement'!J17</f>
        <v>0.25</v>
      </c>
      <c r="K11" s="51">
        <f>'1.Income statement'!K17</f>
        <v>0.3125</v>
      </c>
      <c r="L11" s="51">
        <f>'1.Income statement'!L17</f>
        <v>0.390625</v>
      </c>
      <c r="M11" s="51">
        <f>'1.Income statement'!M17</f>
        <v>0.48828125</v>
      </c>
      <c r="N11" s="52">
        <f>'1.Income statement'!N17</f>
        <v>0.6103515625</v>
      </c>
    </row>
    <row r="12" spans="2:16" x14ac:dyDescent="0.3">
      <c r="B12" s="196" t="s">
        <v>41</v>
      </c>
      <c r="C12" s="53">
        <f>'1.Income statement'!C20</f>
        <v>0</v>
      </c>
      <c r="D12" s="53">
        <f>'1.Income statement'!D20</f>
        <v>0</v>
      </c>
      <c r="E12" s="53">
        <f>'1.Income statement'!E20</f>
        <v>0.1</v>
      </c>
      <c r="F12" s="53">
        <f>'1.Income statement'!F20</f>
        <v>0.1</v>
      </c>
      <c r="G12" s="53">
        <f>'1.Income statement'!G20</f>
        <v>0.2</v>
      </c>
      <c r="H12" s="53">
        <f>'1.Income statement'!H20</f>
        <v>0.7</v>
      </c>
      <c r="I12" s="54">
        <f>'1.Income statement'!I20</f>
        <v>1</v>
      </c>
      <c r="J12" s="53">
        <f>'1.Income statement'!J20</f>
        <v>1.3091000000000002</v>
      </c>
      <c r="K12" s="53">
        <f>'1.Income statement'!K20</f>
        <v>1.6363750000000001</v>
      </c>
      <c r="L12" s="53">
        <f>'1.Income statement'!L20</f>
        <v>2.0454687499999999</v>
      </c>
      <c r="M12" s="53">
        <f>'1.Income statement'!M20</f>
        <v>2.5568359375000003</v>
      </c>
      <c r="N12" s="54">
        <f>'1.Income statement'!N20</f>
        <v>3.196044921875</v>
      </c>
    </row>
    <row r="13" spans="2:16" x14ac:dyDescent="0.3">
      <c r="B13" s="197" t="s">
        <v>12</v>
      </c>
      <c r="C13" s="44">
        <f>'1.Income statement'!C24</f>
        <v>0</v>
      </c>
      <c r="D13" s="44">
        <f>'1.Income statement'!D24</f>
        <v>0.5</v>
      </c>
      <c r="E13" s="44">
        <f>'1.Income statement'!E24</f>
        <v>0.8</v>
      </c>
      <c r="F13" s="44">
        <f>'1.Income statement'!F24</f>
        <v>1.5999999999999999</v>
      </c>
      <c r="G13" s="44">
        <f>'1.Income statement'!G24</f>
        <v>1.9000000000000001</v>
      </c>
      <c r="H13" s="44">
        <f>'1.Income statement'!H24</f>
        <v>2.5</v>
      </c>
      <c r="I13" s="44">
        <f>'1.Income statement'!I24</f>
        <v>4.3999999999999995</v>
      </c>
      <c r="J13" s="43">
        <f>'1.Income statement'!J24</f>
        <v>5.5809000000000006</v>
      </c>
      <c r="K13" s="44">
        <f>'1.Income statement'!K24</f>
        <v>6.9761250000000006</v>
      </c>
      <c r="L13" s="44">
        <f>'1.Income statement'!L24</f>
        <v>8.7201562500000005</v>
      </c>
      <c r="M13" s="44">
        <f>'1.Income statement'!M24</f>
        <v>10.900195312500001</v>
      </c>
      <c r="N13" s="45">
        <f>'1.Income statement'!N24</f>
        <v>13.625244140625</v>
      </c>
    </row>
    <row r="14" spans="2:16" x14ac:dyDescent="0.3">
      <c r="B14" s="198" t="s">
        <v>47</v>
      </c>
      <c r="C14" s="216">
        <v>0.9</v>
      </c>
      <c r="D14" s="216">
        <v>1.7</v>
      </c>
      <c r="E14" s="216">
        <v>2.2999999999999998</v>
      </c>
      <c r="F14" s="216">
        <v>2</v>
      </c>
      <c r="G14" s="147">
        <v>2.5</v>
      </c>
      <c r="H14" s="147">
        <v>5.2</v>
      </c>
      <c r="I14" s="182">
        <v>7</v>
      </c>
      <c r="J14" s="53">
        <f>I14*$P$10+I14</f>
        <v>8.75</v>
      </c>
      <c r="K14" s="53">
        <f t="shared" ref="K14:N14" si="0">J14*$P$10+J14</f>
        <v>10.9375</v>
      </c>
      <c r="L14" s="53">
        <f t="shared" si="0"/>
        <v>13.671875</v>
      </c>
      <c r="M14" s="53">
        <f t="shared" si="0"/>
        <v>17.08984375</v>
      </c>
      <c r="N14" s="53">
        <f t="shared" si="0"/>
        <v>21.3623046875</v>
      </c>
      <c r="O14" s="203"/>
    </row>
    <row r="15" spans="2:16" x14ac:dyDescent="0.3">
      <c r="B15" s="199" t="s">
        <v>44</v>
      </c>
      <c r="C15" s="216">
        <v>0.4</v>
      </c>
      <c r="D15" s="216">
        <v>0.7</v>
      </c>
      <c r="E15" s="216">
        <v>1.2</v>
      </c>
      <c r="F15" s="216">
        <v>1.4</v>
      </c>
      <c r="G15" s="245">
        <v>4</v>
      </c>
      <c r="H15" s="247">
        <v>9.3000000000000007</v>
      </c>
      <c r="I15" s="145">
        <v>4</v>
      </c>
      <c r="J15" s="53">
        <f t="shared" ref="J15:J17" si="1">I15*$P$10+I15</f>
        <v>5</v>
      </c>
      <c r="K15" s="53">
        <f t="shared" ref="K15:N15" si="2">J15*$P$10+J15</f>
        <v>6.25</v>
      </c>
      <c r="L15" s="53">
        <f t="shared" si="2"/>
        <v>7.8125</v>
      </c>
      <c r="M15" s="53">
        <f t="shared" si="2"/>
        <v>9.765625</v>
      </c>
      <c r="N15" s="54">
        <f t="shared" si="2"/>
        <v>12.20703125</v>
      </c>
    </row>
    <row r="16" spans="2:16" x14ac:dyDescent="0.3">
      <c r="B16" s="198" t="s">
        <v>45</v>
      </c>
      <c r="C16" s="216">
        <v>1.1000000000000001</v>
      </c>
      <c r="D16" s="216">
        <v>2.4</v>
      </c>
      <c r="E16" s="216">
        <v>4.9000000000000004</v>
      </c>
      <c r="F16" s="216">
        <v>5.4</v>
      </c>
      <c r="G16" s="245">
        <v>8.4</v>
      </c>
      <c r="H16" s="247">
        <v>10</v>
      </c>
      <c r="I16" s="145">
        <v>10</v>
      </c>
      <c r="J16" s="53">
        <f t="shared" si="1"/>
        <v>12.5</v>
      </c>
      <c r="K16" s="53">
        <f t="shared" ref="K16:N16" si="3">J16*$P$10+J16</f>
        <v>15.625</v>
      </c>
      <c r="L16" s="53">
        <f t="shared" si="3"/>
        <v>19.53125</v>
      </c>
      <c r="M16" s="53">
        <f t="shared" si="3"/>
        <v>24.4140625</v>
      </c>
      <c r="N16" s="54">
        <f t="shared" si="3"/>
        <v>30.517578125</v>
      </c>
    </row>
    <row r="17" spans="2:14" x14ac:dyDescent="0.3">
      <c r="B17" s="198" t="s">
        <v>46</v>
      </c>
      <c r="C17" s="217">
        <v>3.8</v>
      </c>
      <c r="D17" s="217">
        <v>6.7</v>
      </c>
      <c r="E17" s="217">
        <v>10.7</v>
      </c>
      <c r="F17" s="217">
        <v>12.5</v>
      </c>
      <c r="G17" s="246">
        <v>17</v>
      </c>
      <c r="H17" s="246">
        <v>20</v>
      </c>
      <c r="I17" s="183">
        <v>23</v>
      </c>
      <c r="J17" s="53">
        <f t="shared" si="1"/>
        <v>28.75</v>
      </c>
      <c r="K17" s="146">
        <f t="shared" ref="K17:N17" si="4">J17*$P$10+J17</f>
        <v>35.9375</v>
      </c>
      <c r="L17" s="146">
        <f t="shared" si="4"/>
        <v>44.921875</v>
      </c>
      <c r="M17" s="146">
        <f t="shared" si="4"/>
        <v>56.15234375</v>
      </c>
      <c r="N17" s="54">
        <f t="shared" si="4"/>
        <v>70.1904296875</v>
      </c>
    </row>
    <row r="18" spans="2:14" x14ac:dyDescent="0.3">
      <c r="B18" s="200" t="s">
        <v>51</v>
      </c>
      <c r="C18" s="59">
        <f>C17+C15-C14</f>
        <v>3.3000000000000003</v>
      </c>
      <c r="D18" s="59">
        <f t="shared" ref="D18:I18" si="5">D17+D15-D14</f>
        <v>5.7</v>
      </c>
      <c r="E18" s="59">
        <f t="shared" si="5"/>
        <v>9.5999999999999979</v>
      </c>
      <c r="F18" s="59">
        <f t="shared" si="5"/>
        <v>11.9</v>
      </c>
      <c r="G18" s="184">
        <f t="shared" si="5"/>
        <v>18.5</v>
      </c>
      <c r="H18" s="59">
        <f t="shared" si="5"/>
        <v>24.1</v>
      </c>
      <c r="I18" s="59">
        <f t="shared" si="5"/>
        <v>20</v>
      </c>
      <c r="J18" s="127">
        <f t="shared" ref="J18:N18" si="6">J17+J15-J14</f>
        <v>25</v>
      </c>
      <c r="K18" s="59">
        <f t="shared" si="6"/>
        <v>31.25</v>
      </c>
      <c r="L18" s="59">
        <f t="shared" si="6"/>
        <v>39.0625</v>
      </c>
      <c r="M18" s="59">
        <f t="shared" si="6"/>
        <v>48.828125</v>
      </c>
      <c r="N18" s="55">
        <f t="shared" si="6"/>
        <v>61.03515625</v>
      </c>
    </row>
    <row r="19" spans="2:14" x14ac:dyDescent="0.3">
      <c r="B19" s="201" t="s">
        <v>52</v>
      </c>
      <c r="C19" s="56">
        <f t="shared" ref="C19:I19" si="7">C15-C14+C17-C16</f>
        <v>2.1999999999999997</v>
      </c>
      <c r="D19" s="56">
        <f t="shared" si="7"/>
        <v>3.3000000000000003</v>
      </c>
      <c r="E19" s="56">
        <f t="shared" si="7"/>
        <v>4.6999999999999993</v>
      </c>
      <c r="F19" s="56">
        <f t="shared" si="7"/>
        <v>6.5</v>
      </c>
      <c r="G19" s="56">
        <f t="shared" si="7"/>
        <v>10.1</v>
      </c>
      <c r="H19" s="56">
        <f t="shared" si="7"/>
        <v>14.100000000000001</v>
      </c>
      <c r="I19" s="56">
        <f t="shared" si="7"/>
        <v>10</v>
      </c>
      <c r="J19" s="128">
        <f t="shared" ref="J19:N19" si="8">J15-J14+J17-J16</f>
        <v>12.5</v>
      </c>
      <c r="K19" s="56">
        <f t="shared" si="8"/>
        <v>15.625</v>
      </c>
      <c r="L19" s="56">
        <f t="shared" si="8"/>
        <v>19.53125</v>
      </c>
      <c r="M19" s="56">
        <f t="shared" si="8"/>
        <v>24.4140625</v>
      </c>
      <c r="N19" s="57">
        <f t="shared" si="8"/>
        <v>30.517578125</v>
      </c>
    </row>
    <row r="20" spans="2:14" x14ac:dyDescent="0.3">
      <c r="B20" s="199"/>
      <c r="C20" s="58"/>
      <c r="D20" s="58"/>
      <c r="E20" s="58"/>
      <c r="F20" s="58"/>
      <c r="G20" s="58"/>
      <c r="H20" s="110"/>
      <c r="J20" s="129"/>
      <c r="K20" s="59"/>
      <c r="L20" s="59"/>
      <c r="M20" s="59"/>
      <c r="N20" s="60"/>
    </row>
    <row r="21" spans="2:14" x14ac:dyDescent="0.3">
      <c r="B21" s="198" t="s">
        <v>48</v>
      </c>
      <c r="C21" s="46">
        <f t="shared" ref="C21:I21" si="9">C13/C17</f>
        <v>0</v>
      </c>
      <c r="D21" s="46">
        <f t="shared" si="9"/>
        <v>7.4626865671641784E-2</v>
      </c>
      <c r="E21" s="46">
        <f t="shared" si="9"/>
        <v>7.4766355140186924E-2</v>
      </c>
      <c r="F21" s="46">
        <f t="shared" si="9"/>
        <v>0.128</v>
      </c>
      <c r="G21" s="46">
        <f t="shared" si="9"/>
        <v>0.11176470588235295</v>
      </c>
      <c r="H21" s="46">
        <f t="shared" si="9"/>
        <v>0.125</v>
      </c>
      <c r="I21" s="46">
        <f t="shared" si="9"/>
        <v>0.19130434782608693</v>
      </c>
      <c r="J21" s="130">
        <f t="shared" ref="J21:N21" si="10">J13/J17</f>
        <v>0.19411826086956524</v>
      </c>
      <c r="K21" s="46">
        <f t="shared" si="10"/>
        <v>0.19411826086956524</v>
      </c>
      <c r="L21" s="46">
        <f t="shared" si="10"/>
        <v>0.19411826086956524</v>
      </c>
      <c r="M21" s="46">
        <f t="shared" si="10"/>
        <v>0.19411826086956524</v>
      </c>
      <c r="N21" s="47">
        <f t="shared" si="10"/>
        <v>0.19411826086956521</v>
      </c>
    </row>
    <row r="22" spans="2:14" x14ac:dyDescent="0.3">
      <c r="B22" s="198" t="s">
        <v>54</v>
      </c>
      <c r="C22" s="20">
        <f t="shared" ref="C22:I22" si="11">C10/C19</f>
        <v>0</v>
      </c>
      <c r="D22" s="20">
        <f t="shared" si="11"/>
        <v>0.15151515151515149</v>
      </c>
      <c r="E22" s="20">
        <f t="shared" si="11"/>
        <v>0.21276595744680854</v>
      </c>
      <c r="F22" s="20">
        <f t="shared" si="11"/>
        <v>0.27692307692307694</v>
      </c>
      <c r="G22" s="20">
        <f t="shared" si="11"/>
        <v>0.21782178217821785</v>
      </c>
      <c r="H22" s="20">
        <f t="shared" si="11"/>
        <v>0.2482269503546099</v>
      </c>
      <c r="I22" s="20">
        <f t="shared" si="11"/>
        <v>0.55999999999999994</v>
      </c>
      <c r="J22" s="131">
        <f t="shared" ref="J22:N22" si="12">J10/J19</f>
        <v>0.57120000000000004</v>
      </c>
      <c r="K22" s="20">
        <f t="shared" si="12"/>
        <v>0.57120000000000004</v>
      </c>
      <c r="L22" s="20">
        <f t="shared" si="12"/>
        <v>0.57120000000000004</v>
      </c>
      <c r="M22" s="20">
        <f t="shared" si="12"/>
        <v>0.57120000000000004</v>
      </c>
      <c r="N22" s="22">
        <f t="shared" si="12"/>
        <v>0.57120000000000004</v>
      </c>
    </row>
    <row r="23" spans="2:14" ht="15" thickBot="1" x14ac:dyDescent="0.35">
      <c r="B23" s="202" t="s">
        <v>53</v>
      </c>
      <c r="C23" s="21">
        <f t="shared" ref="C23:H23" si="13">C10/C18</f>
        <v>0</v>
      </c>
      <c r="D23" s="21">
        <f t="shared" si="13"/>
        <v>8.771929824561403E-2</v>
      </c>
      <c r="E23" s="21">
        <f t="shared" si="13"/>
        <v>0.10416666666666669</v>
      </c>
      <c r="F23" s="21">
        <f t="shared" si="13"/>
        <v>0.15126050420168066</v>
      </c>
      <c r="G23" s="21">
        <f t="shared" si="13"/>
        <v>0.11891891891891893</v>
      </c>
      <c r="H23" s="21">
        <f t="shared" si="13"/>
        <v>0.14522821576763484</v>
      </c>
      <c r="I23" s="21">
        <f>I10/I18</f>
        <v>0.27999999999999997</v>
      </c>
      <c r="J23" s="132">
        <f t="shared" ref="J23:N23" si="14">J10/J18</f>
        <v>0.28560000000000002</v>
      </c>
      <c r="K23" s="21">
        <f t="shared" si="14"/>
        <v>0.28560000000000002</v>
      </c>
      <c r="L23" s="21">
        <f t="shared" si="14"/>
        <v>0.28560000000000002</v>
      </c>
      <c r="M23" s="21">
        <f t="shared" si="14"/>
        <v>0.28560000000000002</v>
      </c>
      <c r="N23" s="23">
        <f t="shared" si="14"/>
        <v>0.28560000000000002</v>
      </c>
    </row>
    <row r="24" spans="2:14" x14ac:dyDescent="0.3">
      <c r="B24" s="1"/>
      <c r="C24" s="1"/>
      <c r="D24" s="1"/>
      <c r="E24" s="1"/>
      <c r="F24" s="1"/>
      <c r="G24" s="1"/>
      <c r="H24" s="1"/>
      <c r="I24" s="1"/>
      <c r="J24" s="1"/>
      <c r="K24" s="1"/>
      <c r="L24" s="1"/>
      <c r="M24" s="1"/>
      <c r="N24" s="1"/>
    </row>
    <row r="25" spans="2:14" x14ac:dyDescent="0.3">
      <c r="B25" s="1"/>
      <c r="C25" s="1"/>
      <c r="D25" s="1"/>
      <c r="E25" s="1"/>
      <c r="F25" s="1"/>
      <c r="G25" s="1"/>
      <c r="H25" s="1"/>
      <c r="I25" s="1"/>
      <c r="J25" s="1"/>
      <c r="K25" s="1"/>
      <c r="L25" s="1"/>
      <c r="M25" s="1"/>
      <c r="N25" s="1"/>
    </row>
    <row r="26" spans="2:14" x14ac:dyDescent="0.3">
      <c r="B26" s="1"/>
      <c r="C26" s="1"/>
      <c r="D26" s="1"/>
      <c r="E26" s="1"/>
      <c r="F26" s="1"/>
      <c r="G26" s="1"/>
      <c r="H26" s="1"/>
      <c r="I26" s="1"/>
      <c r="J26" s="1"/>
      <c r="K26" s="1"/>
      <c r="L26" s="1"/>
      <c r="M26" s="1"/>
      <c r="N26" s="1"/>
    </row>
    <row r="27" spans="2:14" x14ac:dyDescent="0.3">
      <c r="B27" s="1"/>
      <c r="C27" s="1"/>
      <c r="D27" s="1"/>
      <c r="E27" s="1"/>
      <c r="F27" s="1"/>
      <c r="G27" s="1"/>
      <c r="H27" s="1"/>
      <c r="I27" s="1"/>
      <c r="J27" s="1"/>
      <c r="K27" s="1"/>
      <c r="L27" s="1"/>
      <c r="M27" s="1"/>
      <c r="N27" s="1"/>
    </row>
    <row r="28" spans="2:14" x14ac:dyDescent="0.3">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A7" zoomScaleNormal="100" workbookViewId="0">
      <selection activeCell="S16" sqref="S16"/>
    </sheetView>
  </sheetViews>
  <sheetFormatPr baseColWidth="10" defaultColWidth="9.109375" defaultRowHeight="14.4" x14ac:dyDescent="0.3"/>
  <cols>
    <col min="1" max="1" width="4" customWidth="1"/>
    <col min="2" max="2" width="35.5546875" customWidth="1"/>
    <col min="3" max="3" width="11.5546875" bestFit="1" customWidth="1"/>
    <col min="9" max="9" width="14.5546875" customWidth="1"/>
    <col min="10" max="10" width="10.5546875" customWidth="1"/>
    <col min="11" max="11" width="14.33203125" customWidth="1"/>
    <col min="12" max="12" width="15.5546875" customWidth="1"/>
    <col min="13" max="14" width="10.44140625" customWidth="1"/>
    <col min="15" max="15" width="7" customWidth="1"/>
    <col min="16" max="16" width="13.6640625" customWidth="1"/>
  </cols>
  <sheetData>
    <row r="1" spans="2:22" ht="15" thickBot="1" x14ac:dyDescent="0.35"/>
    <row r="2" spans="2:22" ht="15" customHeight="1" x14ac:dyDescent="0.3">
      <c r="B2" s="304"/>
      <c r="C2" s="307"/>
      <c r="D2" s="308"/>
      <c r="E2" s="308"/>
      <c r="F2" s="308"/>
      <c r="G2" s="308"/>
      <c r="H2" s="308"/>
      <c r="I2" s="308"/>
      <c r="J2" s="308"/>
      <c r="K2" s="308"/>
      <c r="L2" s="308"/>
      <c r="M2" s="308"/>
      <c r="N2" s="309"/>
      <c r="O2" s="1"/>
      <c r="P2" s="1"/>
      <c r="Q2" s="1"/>
      <c r="R2" s="1"/>
      <c r="S2" s="1"/>
      <c r="T2" s="1"/>
      <c r="U2" s="1"/>
      <c r="V2" s="1"/>
    </row>
    <row r="3" spans="2:22" ht="15" customHeight="1" x14ac:dyDescent="0.3">
      <c r="B3" s="305"/>
      <c r="C3" s="310"/>
      <c r="D3" s="311"/>
      <c r="E3" s="311"/>
      <c r="F3" s="311"/>
      <c r="G3" s="311"/>
      <c r="H3" s="311"/>
      <c r="I3" s="311"/>
      <c r="J3" s="311"/>
      <c r="K3" s="311"/>
      <c r="L3" s="311"/>
      <c r="M3" s="311"/>
      <c r="N3" s="312"/>
      <c r="O3" s="1"/>
      <c r="P3" s="1"/>
      <c r="Q3" s="1"/>
      <c r="R3" s="1"/>
      <c r="S3" s="1"/>
      <c r="T3" s="1"/>
      <c r="U3" s="1"/>
      <c r="V3" s="1"/>
    </row>
    <row r="4" spans="2:22" ht="15" customHeight="1" x14ac:dyDescent="0.3">
      <c r="B4" s="305"/>
      <c r="C4" s="310"/>
      <c r="D4" s="311"/>
      <c r="E4" s="311"/>
      <c r="F4" s="311"/>
      <c r="G4" s="311"/>
      <c r="H4" s="311"/>
      <c r="I4" s="311"/>
      <c r="J4" s="311"/>
      <c r="K4" s="311"/>
      <c r="L4" s="311"/>
      <c r="M4" s="311"/>
      <c r="N4" s="312"/>
      <c r="O4" s="1"/>
      <c r="P4" s="1"/>
      <c r="Q4" s="1"/>
      <c r="R4" s="1"/>
      <c r="S4" s="1"/>
      <c r="T4" s="1"/>
      <c r="U4" s="1"/>
      <c r="V4" s="1"/>
    </row>
    <row r="5" spans="2:22" ht="15" customHeight="1" x14ac:dyDescent="0.3">
      <c r="B5" s="305"/>
      <c r="C5" s="310"/>
      <c r="D5" s="311"/>
      <c r="E5" s="311"/>
      <c r="F5" s="311"/>
      <c r="G5" s="311"/>
      <c r="H5" s="311"/>
      <c r="I5" s="311"/>
      <c r="J5" s="311"/>
      <c r="K5" s="311"/>
      <c r="L5" s="311"/>
      <c r="M5" s="311"/>
      <c r="N5" s="312"/>
      <c r="O5" s="1"/>
      <c r="P5" s="1"/>
      <c r="Q5" s="1"/>
      <c r="R5" s="1"/>
      <c r="S5" s="1"/>
      <c r="T5" s="1"/>
      <c r="U5" s="1"/>
      <c r="V5" s="1"/>
    </row>
    <row r="6" spans="2:22" ht="15" customHeight="1" x14ac:dyDescent="0.3">
      <c r="B6" s="305"/>
      <c r="C6" s="310"/>
      <c r="D6" s="311"/>
      <c r="E6" s="311"/>
      <c r="F6" s="311"/>
      <c r="G6" s="311"/>
      <c r="H6" s="311"/>
      <c r="I6" s="311"/>
      <c r="J6" s="311"/>
      <c r="K6" s="311"/>
      <c r="L6" s="311"/>
      <c r="M6" s="311"/>
      <c r="N6" s="312"/>
      <c r="O6" s="1"/>
      <c r="P6" s="1"/>
      <c r="Q6" s="1"/>
      <c r="R6" s="1"/>
      <c r="S6" s="1"/>
      <c r="T6" s="1"/>
      <c r="U6" s="1"/>
      <c r="V6" s="1"/>
    </row>
    <row r="7" spans="2:22" ht="48.75" customHeight="1" thickBot="1" x14ac:dyDescent="0.35">
      <c r="B7" s="305"/>
      <c r="C7" s="310"/>
      <c r="D7" s="311"/>
      <c r="E7" s="311"/>
      <c r="F7" s="311"/>
      <c r="G7" s="311"/>
      <c r="H7" s="311"/>
      <c r="I7" s="311"/>
      <c r="J7" s="313"/>
      <c r="K7" s="313"/>
      <c r="L7" s="313"/>
      <c r="M7" s="313"/>
      <c r="N7" s="314"/>
      <c r="O7" s="1"/>
      <c r="P7" s="1"/>
      <c r="Q7" s="1"/>
      <c r="R7" s="1"/>
      <c r="S7" s="1"/>
      <c r="T7" s="1"/>
      <c r="U7" s="1"/>
      <c r="V7" s="1"/>
    </row>
    <row r="8" spans="2:22" ht="18.75" customHeight="1" thickBot="1" x14ac:dyDescent="0.35">
      <c r="B8" s="305"/>
      <c r="C8" s="32">
        <v>2015</v>
      </c>
      <c r="D8" s="33">
        <v>2016</v>
      </c>
      <c r="E8" s="33">
        <v>2017</v>
      </c>
      <c r="F8" s="33">
        <v>2018</v>
      </c>
      <c r="G8" s="33">
        <v>2019</v>
      </c>
      <c r="H8" s="33">
        <v>2020</v>
      </c>
      <c r="I8" s="169">
        <v>2021</v>
      </c>
      <c r="J8" s="101">
        <v>2022</v>
      </c>
      <c r="K8" s="101">
        <v>2023</v>
      </c>
      <c r="L8" s="101">
        <v>2024</v>
      </c>
      <c r="M8" s="101">
        <v>2025</v>
      </c>
      <c r="N8" s="102">
        <v>2026</v>
      </c>
      <c r="O8" s="206"/>
      <c r="P8" s="1"/>
      <c r="Q8" s="1"/>
      <c r="R8" s="1"/>
      <c r="S8" s="1"/>
      <c r="T8" s="1"/>
      <c r="U8" s="1"/>
      <c r="V8" s="1"/>
    </row>
    <row r="9" spans="2:22" ht="16.2" thickBot="1" x14ac:dyDescent="0.35">
      <c r="B9" s="112" t="s">
        <v>27</v>
      </c>
      <c r="C9" s="115"/>
      <c r="D9" s="30"/>
      <c r="E9" s="30"/>
      <c r="F9" s="30"/>
      <c r="G9" s="30"/>
      <c r="H9" s="30"/>
      <c r="I9" s="104"/>
      <c r="J9" s="30"/>
      <c r="K9" s="30"/>
      <c r="L9" s="30"/>
      <c r="M9" s="58"/>
      <c r="N9" s="116"/>
      <c r="O9" s="318" t="s">
        <v>14</v>
      </c>
      <c r="P9" s="319"/>
      <c r="Q9" s="15">
        <v>1.86</v>
      </c>
      <c r="R9" s="1"/>
      <c r="S9" s="1"/>
      <c r="T9" s="1"/>
      <c r="U9" s="1"/>
      <c r="V9" s="1"/>
    </row>
    <row r="10" spans="2:22" ht="15.6" x14ac:dyDescent="0.3">
      <c r="B10" s="62" t="s">
        <v>26</v>
      </c>
      <c r="C10" s="114"/>
      <c r="D10" s="105"/>
      <c r="E10" s="105"/>
      <c r="F10" s="105"/>
      <c r="G10" s="105"/>
      <c r="H10" s="105"/>
      <c r="I10" s="106">
        <f>$Q$9*'1.Income statement'!I27</f>
        <v>189.72</v>
      </c>
      <c r="J10" s="105">
        <f>$Q$9*'1.Income statement'!J27</f>
        <v>191.58</v>
      </c>
      <c r="K10" s="105">
        <f>$Q$9*'1.Income statement'!K27</f>
        <v>193.44</v>
      </c>
      <c r="L10" s="105">
        <f>$Q$9*'1.Income statement'!L27</f>
        <v>195.3</v>
      </c>
      <c r="M10" s="105">
        <f>$Q$9*'1.Income statement'!M27</f>
        <v>195.3</v>
      </c>
      <c r="N10" s="117">
        <f>$Q$9*'1.Income statement'!N27</f>
        <v>195.3</v>
      </c>
      <c r="O10" s="14"/>
      <c r="P10" s="14"/>
      <c r="Q10" s="14"/>
      <c r="R10" s="1"/>
      <c r="S10" s="1"/>
      <c r="T10" s="1"/>
      <c r="U10" s="1"/>
      <c r="V10" s="1"/>
    </row>
    <row r="11" spans="2:22" ht="15.6" x14ac:dyDescent="0.3">
      <c r="B11" s="62" t="s">
        <v>60</v>
      </c>
      <c r="C11" s="105">
        <f>'3.retornos capital'!C15-'3.retornos capital'!C14</f>
        <v>-0.5</v>
      </c>
      <c r="D11" s="105">
        <f>'3.retornos capital'!D15-'3.retornos capital'!D14</f>
        <v>-1</v>
      </c>
      <c r="E11" s="105">
        <f>'3.retornos capital'!E15-'3.retornos capital'!E14</f>
        <v>-1.0999999999999999</v>
      </c>
      <c r="F11" s="105">
        <f>'3.retornos capital'!F15-'3.retornos capital'!F14</f>
        <v>-0.60000000000000009</v>
      </c>
      <c r="G11" s="105">
        <f>'3.retornos capital'!G15-'3.retornos capital'!G14</f>
        <v>1.5</v>
      </c>
      <c r="H11" s="105">
        <f>'3.retornos capital'!H15-'3.retornos capital'!H14</f>
        <v>4.1000000000000005</v>
      </c>
      <c r="I11" s="106">
        <f>'3.retornos capital'!I15-'3.retornos capital'!I14</f>
        <v>-3</v>
      </c>
      <c r="J11" s="210">
        <v>-3</v>
      </c>
      <c r="K11" s="210">
        <v>-4</v>
      </c>
      <c r="L11" s="210">
        <v>-4</v>
      </c>
      <c r="M11" s="210">
        <v>-4</v>
      </c>
      <c r="N11" s="207">
        <v>-5</v>
      </c>
      <c r="O11" s="320"/>
      <c r="P11" s="320"/>
      <c r="Q11" s="14"/>
      <c r="R11" s="1"/>
      <c r="S11" s="1"/>
      <c r="T11" s="1"/>
      <c r="U11" s="1"/>
      <c r="V11" s="1"/>
    </row>
    <row r="12" spans="2:22" ht="15.6" x14ac:dyDescent="0.3">
      <c r="B12" s="108" t="s">
        <v>81</v>
      </c>
      <c r="C12" s="133">
        <f>C11/'1.Income statement'!C12</f>
        <v>-0.83333333333333337</v>
      </c>
      <c r="D12" s="133">
        <f>D11/'1.Income statement'!D12</f>
        <v>-0.83333333333333337</v>
      </c>
      <c r="E12" s="133">
        <f>E11/'1.Income statement'!E12</f>
        <v>-0.61111111111111105</v>
      </c>
      <c r="F12" s="133">
        <f>F11/'1.Income statement'!F12</f>
        <v>-0.20689655172413793</v>
      </c>
      <c r="G12" s="133">
        <f>G11/'1.Income statement'!G12</f>
        <v>0.44117647058823523</v>
      </c>
      <c r="H12" s="133">
        <f>H11/'1.Income statement'!H12</f>
        <v>0.74545454545454559</v>
      </c>
      <c r="I12" s="12">
        <f>I11/'1.Income statement'!I12</f>
        <v>-0.37037037037037041</v>
      </c>
      <c r="J12" s="205">
        <f>J11/'1.Income statement'!J12</f>
        <v>-0.29225523623964927</v>
      </c>
      <c r="K12" s="133">
        <f>K11/'1.Income statement'!K12</f>
        <v>-0.31173891865562592</v>
      </c>
      <c r="L12" s="133">
        <f>L11/'1.Income statement'!L12</f>
        <v>-0.24939113492450074</v>
      </c>
      <c r="M12" s="133">
        <f>M11/'1.Income statement'!M12</f>
        <v>-0.19951290793960058</v>
      </c>
      <c r="N12" s="118">
        <f>N11/'1.Income statement'!N12</f>
        <v>-0.19951290793960058</v>
      </c>
      <c r="O12" s="316"/>
      <c r="P12" s="316"/>
      <c r="Q12" s="14"/>
      <c r="R12" s="1"/>
      <c r="S12" s="1"/>
      <c r="T12" s="1"/>
      <c r="U12" s="1"/>
      <c r="V12" s="1"/>
    </row>
    <row r="13" spans="2:22" ht="15.6" x14ac:dyDescent="0.3">
      <c r="B13" s="108" t="s">
        <v>82</v>
      </c>
      <c r="C13" s="133">
        <f>C11/'3.retornos capital'!C17</f>
        <v>-0.13157894736842105</v>
      </c>
      <c r="D13" s="133">
        <f>D11/'3.retornos capital'!D17</f>
        <v>-0.14925373134328357</v>
      </c>
      <c r="E13" s="133">
        <f>E11/'3.retornos capital'!E17</f>
        <v>-0.10280373831775701</v>
      </c>
      <c r="F13" s="133">
        <f>F11/'3.retornos capital'!F17</f>
        <v>-4.8000000000000008E-2</v>
      </c>
      <c r="G13" s="133">
        <f>G11/'3.retornos capital'!G17</f>
        <v>8.8235294117647065E-2</v>
      </c>
      <c r="H13" s="133">
        <f>H11/'3.retornos capital'!H17</f>
        <v>0.20500000000000002</v>
      </c>
      <c r="I13" s="133">
        <f>I11/'3.retornos capital'!I17</f>
        <v>-0.13043478260869565</v>
      </c>
      <c r="J13" s="205">
        <f>J11/'3.retornos capital'!J17</f>
        <v>-0.10434782608695652</v>
      </c>
      <c r="K13" s="133">
        <f>K11/'3.retornos capital'!K17</f>
        <v>-0.11130434782608696</v>
      </c>
      <c r="L13" s="133">
        <f>L11/'3.retornos capital'!L17</f>
        <v>-8.9043478260869571E-2</v>
      </c>
      <c r="M13" s="133">
        <f>M11/'3.retornos capital'!M17</f>
        <v>-7.1234782608695646E-2</v>
      </c>
      <c r="N13" s="133">
        <f>N11/'3.retornos capital'!N17</f>
        <v>-7.1234782608695646E-2</v>
      </c>
      <c r="O13" s="208"/>
      <c r="P13" s="188"/>
      <c r="Q13" s="14"/>
      <c r="R13" s="1"/>
      <c r="S13" s="1"/>
      <c r="T13" s="1"/>
      <c r="U13" s="1"/>
      <c r="V13" s="1"/>
    </row>
    <row r="14" spans="2:22" ht="15.6" x14ac:dyDescent="0.3">
      <c r="B14" s="109" t="s">
        <v>25</v>
      </c>
      <c r="C14" s="44"/>
      <c r="D14" s="44"/>
      <c r="E14" s="44"/>
      <c r="F14" s="44"/>
      <c r="G14" s="44"/>
      <c r="H14" s="44"/>
      <c r="I14" s="13">
        <f>I10+I11</f>
        <v>186.72</v>
      </c>
      <c r="J14" s="44">
        <f t="shared" ref="J14:N14" si="0">J10+J11</f>
        <v>188.58</v>
      </c>
      <c r="K14" s="44">
        <f t="shared" si="0"/>
        <v>189.44</v>
      </c>
      <c r="L14" s="44">
        <f t="shared" si="0"/>
        <v>191.3</v>
      </c>
      <c r="M14" s="44">
        <f t="shared" si="0"/>
        <v>191.3</v>
      </c>
      <c r="N14" s="45">
        <f t="shared" si="0"/>
        <v>190.3</v>
      </c>
      <c r="O14" s="315"/>
      <c r="P14" s="315"/>
      <c r="Q14" s="14"/>
      <c r="R14" s="1"/>
      <c r="S14" s="1"/>
      <c r="T14" s="1"/>
      <c r="U14" s="1"/>
      <c r="V14" s="1"/>
    </row>
    <row r="15" spans="2:22" ht="15.6" x14ac:dyDescent="0.3">
      <c r="B15" s="62" t="s">
        <v>6</v>
      </c>
      <c r="C15" s="105">
        <f>'1.Income statement'!C12</f>
        <v>0.6</v>
      </c>
      <c r="D15" s="105">
        <f>'1.Income statement'!D12</f>
        <v>1.2</v>
      </c>
      <c r="E15" s="105">
        <f>'1.Income statement'!E12</f>
        <v>1.8</v>
      </c>
      <c r="F15" s="105">
        <f>'1.Income statement'!F12</f>
        <v>2.9000000000000004</v>
      </c>
      <c r="G15" s="105">
        <f>'1.Income statement'!G12</f>
        <v>3.4000000000000004</v>
      </c>
      <c r="H15" s="204">
        <f>'1.Income statement'!H12</f>
        <v>5.5</v>
      </c>
      <c r="I15" s="107">
        <f>'1.Income statement'!I12</f>
        <v>8.1</v>
      </c>
      <c r="J15" s="105">
        <f>'1.Income statement'!J12</f>
        <v>10.265000000000001</v>
      </c>
      <c r="K15" s="105">
        <f>'1.Income statement'!K12</f>
        <v>12.831250000000001</v>
      </c>
      <c r="L15" s="105">
        <f>'1.Income statement'!L12</f>
        <v>16.0390625</v>
      </c>
      <c r="M15" s="105">
        <f>'1.Income statement'!M12</f>
        <v>20.048828125</v>
      </c>
      <c r="N15" s="119">
        <f>'1.Income statement'!N12</f>
        <v>25.06103515625</v>
      </c>
      <c r="O15" s="316"/>
      <c r="P15" s="316"/>
      <c r="Q15" s="14"/>
      <c r="R15" s="1"/>
      <c r="S15" s="1"/>
      <c r="T15" s="1"/>
      <c r="U15" s="1"/>
      <c r="V15" s="1"/>
    </row>
    <row r="16" spans="2:22" ht="15.6" x14ac:dyDescent="0.3">
      <c r="B16" s="62" t="s">
        <v>11</v>
      </c>
      <c r="C16" s="105">
        <f>'1.Income statement'!C15</f>
        <v>0</v>
      </c>
      <c r="D16" s="105">
        <f>'1.Income statement'!D15</f>
        <v>0.5</v>
      </c>
      <c r="E16" s="105">
        <f>'1.Income statement'!E15</f>
        <v>1</v>
      </c>
      <c r="F16" s="105">
        <f>'1.Income statement'!F15</f>
        <v>1.8</v>
      </c>
      <c r="G16" s="105">
        <f>'1.Income statement'!G15</f>
        <v>2.2000000000000002</v>
      </c>
      <c r="H16" s="105">
        <f>'1.Income statement'!H15</f>
        <v>3.5</v>
      </c>
      <c r="I16" s="106">
        <f>'1.Income statement'!I15</f>
        <v>5.6</v>
      </c>
      <c r="J16" s="105">
        <f>'1.Income statement'!J15</f>
        <v>7.1400000000000006</v>
      </c>
      <c r="K16" s="105">
        <f>'1.Income statement'!K15</f>
        <v>8.9250000000000007</v>
      </c>
      <c r="L16" s="105">
        <f>'1.Income statement'!L15</f>
        <v>11.15625</v>
      </c>
      <c r="M16" s="105">
        <f>'1.Income statement'!M15</f>
        <v>13.945312500000002</v>
      </c>
      <c r="N16" s="117">
        <f>'1.Income statement'!N15</f>
        <v>17.431640625</v>
      </c>
      <c r="O16" s="316"/>
      <c r="P16" s="316"/>
      <c r="Q16" s="14"/>
      <c r="R16" s="1"/>
      <c r="S16" s="1"/>
      <c r="T16" s="1"/>
      <c r="U16" s="1"/>
      <c r="V16" s="1"/>
    </row>
    <row r="17" spans="2:22" ht="15.6" x14ac:dyDescent="0.3">
      <c r="B17" s="62" t="s">
        <v>12</v>
      </c>
      <c r="C17" s="105">
        <f>'1.Income statement'!C24</f>
        <v>0</v>
      </c>
      <c r="D17" s="105">
        <f>'1.Income statement'!D24</f>
        <v>0.5</v>
      </c>
      <c r="E17" s="105">
        <f>'1.Income statement'!E24</f>
        <v>0.8</v>
      </c>
      <c r="F17" s="105">
        <f>'1.Income statement'!F24</f>
        <v>1.5999999999999999</v>
      </c>
      <c r="G17" s="105">
        <f>'1.Income statement'!G24</f>
        <v>1.9000000000000001</v>
      </c>
      <c r="H17" s="105">
        <f>'1.Income statement'!H24</f>
        <v>2.5</v>
      </c>
      <c r="I17" s="106">
        <f>'1.Income statement'!I24</f>
        <v>4.3999999999999995</v>
      </c>
      <c r="J17" s="105">
        <f>'1.Income statement'!J24</f>
        <v>5.5809000000000006</v>
      </c>
      <c r="K17" s="105">
        <f>'1.Income statement'!K24</f>
        <v>6.9761250000000006</v>
      </c>
      <c r="L17" s="105">
        <f>'1.Income statement'!L24</f>
        <v>8.7201562500000005</v>
      </c>
      <c r="M17" s="105">
        <f>'1.Income statement'!M24</f>
        <v>10.900195312500001</v>
      </c>
      <c r="N17" s="117">
        <f>'1.Income statement'!N24</f>
        <v>13.625244140625</v>
      </c>
      <c r="O17" s="316"/>
      <c r="P17" s="316"/>
      <c r="Q17" s="14"/>
      <c r="R17" s="1"/>
      <c r="S17" s="1"/>
      <c r="T17" s="1"/>
      <c r="U17" s="1"/>
      <c r="V17" s="1"/>
    </row>
    <row r="18" spans="2:22" ht="15.6" x14ac:dyDescent="0.3">
      <c r="B18" s="62" t="s">
        <v>13</v>
      </c>
      <c r="C18" s="105">
        <f>'2.Flujos de caja'!C15</f>
        <v>0</v>
      </c>
      <c r="D18" s="105">
        <f>'2.Flujos de caja'!D15</f>
        <v>0.5</v>
      </c>
      <c r="E18" s="105">
        <f>'2.Flujos de caja'!E15</f>
        <v>0.8</v>
      </c>
      <c r="F18" s="105">
        <f>'2.Flujos de caja'!F15</f>
        <v>1.9000000000000004</v>
      </c>
      <c r="G18" s="105">
        <f>'2.Flujos de caja'!G15</f>
        <v>2.1</v>
      </c>
      <c r="H18" s="105">
        <f>'2.Flujos de caja'!H15</f>
        <v>3.4000000000000004</v>
      </c>
      <c r="I18" s="106">
        <f>'2.Flujos de caja'!I15</f>
        <v>6.3</v>
      </c>
      <c r="J18" s="105">
        <f>'2.Flujos de caja'!J15</f>
        <v>7.9559000000000006</v>
      </c>
      <c r="K18" s="105">
        <f>'2.Flujos de caja'!K15</f>
        <v>9.9448749999999997</v>
      </c>
      <c r="L18" s="105">
        <f>'2.Flujos de caja'!L15</f>
        <v>12.43109375</v>
      </c>
      <c r="M18" s="105">
        <f>'2.Flujos de caja'!M15</f>
        <v>15.538867187499999</v>
      </c>
      <c r="N18" s="117">
        <f>'2.Flujos de caja'!N15</f>
        <v>19.423583984375</v>
      </c>
      <c r="O18" s="316"/>
      <c r="P18" s="316"/>
      <c r="Q18" s="5"/>
      <c r="R18" s="1"/>
      <c r="S18" s="1"/>
      <c r="T18" s="1"/>
      <c r="U18" s="1"/>
      <c r="V18" s="1"/>
    </row>
    <row r="19" spans="2:22" ht="16.2" thickBot="1" x14ac:dyDescent="0.35">
      <c r="B19" s="62"/>
      <c r="C19" s="114"/>
      <c r="D19" s="105"/>
      <c r="E19" s="105"/>
      <c r="F19" s="105"/>
      <c r="G19" s="105"/>
      <c r="H19" s="105"/>
      <c r="I19" s="106"/>
      <c r="J19" s="105"/>
      <c r="K19" s="105"/>
      <c r="L19" s="105"/>
      <c r="M19" s="105"/>
      <c r="N19" s="117"/>
      <c r="O19" s="19"/>
      <c r="P19" s="19"/>
      <c r="Q19" s="14"/>
      <c r="R19" s="1"/>
      <c r="S19" s="1"/>
      <c r="T19" s="1"/>
      <c r="U19" s="1"/>
      <c r="V19" s="1"/>
    </row>
    <row r="20" spans="2:22" ht="15" thickBot="1" x14ac:dyDescent="0.35">
      <c r="B20" s="124"/>
      <c r="C20" s="125" t="s">
        <v>49</v>
      </c>
      <c r="D20" s="123" t="s">
        <v>50</v>
      </c>
      <c r="E20" s="110"/>
      <c r="F20" s="110"/>
      <c r="G20" s="110"/>
      <c r="H20" s="110"/>
      <c r="I20" s="111"/>
      <c r="J20" s="110"/>
      <c r="K20" s="110"/>
      <c r="L20" s="110"/>
      <c r="M20" s="110"/>
      <c r="N20" s="120"/>
      <c r="O20" s="317"/>
      <c r="P20" s="317"/>
      <c r="Q20" s="5"/>
      <c r="R20" s="1"/>
      <c r="S20" s="1"/>
      <c r="T20" s="1"/>
      <c r="U20" s="1"/>
      <c r="V20" s="1"/>
    </row>
    <row r="21" spans="2:22" ht="18.600000000000001" thickBot="1" x14ac:dyDescent="0.35">
      <c r="B21" s="25" t="s">
        <v>21</v>
      </c>
      <c r="C21" s="113">
        <f>(L21/$Q$9)^(1/3)-1</f>
        <v>0.10792704551716792</v>
      </c>
      <c r="D21" s="113">
        <f>(N21/$Q$9)^(1/5)-1</f>
        <v>0.16200685548153171</v>
      </c>
      <c r="E21" s="58"/>
      <c r="F21" s="6" t="s">
        <v>58</v>
      </c>
      <c r="G21" s="6"/>
      <c r="H21" s="6"/>
      <c r="I21" s="222">
        <f>IF(--I11&lt;0,(I17*$Q$21-I11),IF(--I11&gt;0,I17*$Q$21))/'1.Income statement'!I27</f>
        <v>1.3235294117647056</v>
      </c>
      <c r="J21" s="276">
        <f>IF(J11&lt;0,J17*$Q$21-J11,IF(J11=0,J17*$Q$21,IF(J11&gt;0,J17*$Q$21)))/'1.Income statement'!J27</f>
        <v>1.6546310679611653</v>
      </c>
      <c r="K21" s="276">
        <f>IF(K11&lt;0,K17*$Q$21-K11,IF(K11=0,K17*$Q$21,IF(K11&gt;0,K17*$Q$21)))/'1.Income statement'!K27</f>
        <v>2.0508052884615386</v>
      </c>
      <c r="L21" s="276">
        <f>IF(L11&lt;0,L17*$Q$21-L11,IF(L11=0,L17*$Q$21,IF(L11&gt;0,L17*$Q$21)))/'1.Income statement'!L27</f>
        <v>2.5295684523809525</v>
      </c>
      <c r="M21" s="276">
        <f>IF(M11&lt;0,M17*$Q$21-M11,IF(M11=0,M17*$Q$21,IF(M11&gt;0,M17*$Q$21)))/'1.Income statement'!M27</f>
        <v>3.1524367559523814</v>
      </c>
      <c r="N21" s="276">
        <f>IF(N11&lt;0,N17*$Q$21-N11,IF(N11=0,N17*$Q$21,IF(N11&gt;0,N17*$Q$21)))/'1.Income statement'!N27</f>
        <v>3.9405459449404763</v>
      </c>
      <c r="O21" s="225" t="s">
        <v>28</v>
      </c>
      <c r="P21" s="126"/>
      <c r="Q21" s="9">
        <v>30</v>
      </c>
      <c r="R21" s="1"/>
      <c r="S21" s="1"/>
      <c r="T21" s="1"/>
      <c r="U21" s="1"/>
      <c r="V21" s="1"/>
    </row>
    <row r="22" spans="2:22" ht="18.600000000000001" thickBot="1" x14ac:dyDescent="0.35">
      <c r="B22" s="25" t="s">
        <v>22</v>
      </c>
      <c r="C22" s="103">
        <f t="shared" ref="C22:C24" si="1">(L22/$Q$9)^(1/3)-1</f>
        <v>0.24505126507276609</v>
      </c>
      <c r="D22" s="103">
        <f t="shared" ref="D22:D24" si="2">(N22/$Q$9)^(1/5)-1</f>
        <v>0.24649861653364646</v>
      </c>
      <c r="E22" s="58"/>
      <c r="F22" s="7" t="s">
        <v>57</v>
      </c>
      <c r="G22" s="58"/>
      <c r="H22" s="58"/>
      <c r="I22" s="222">
        <f>IF(--I11&lt;0,(I18*$Q$22-I11),IF(--I11&gt;0,I18*$Q$22))/'1.Income statement'!I27</f>
        <v>1.8823529411764706</v>
      </c>
      <c r="J22" s="276">
        <f>IF(J11&lt;0,J18*$Q$22-J11,IF(J11=0,J18*$Q$22,IF(J11&gt;0,J18*$Q$22)))/'1.Income statement'!J27</f>
        <v>2.3463786407766993</v>
      </c>
      <c r="K22" s="276">
        <f>IF(K11&lt;0,K18*$Q$22-K11,IF(K11=0,K18*$Q$22,IF(K11&gt;0,K18*$Q$22)))/'1.Income statement'!K27</f>
        <v>2.9071754807692307</v>
      </c>
      <c r="L22" s="276">
        <f>IF(L11&lt;0,L18*$Q$22-L11,IF(L11=0,L18*$Q$22,IF(L11&gt;0,L18*$Q$22)))/'1.Income statement'!L27</f>
        <v>3.5898363095238097</v>
      </c>
      <c r="M22" s="276">
        <f>IF(M11&lt;0,M18*$Q$22-M11,IF(M11=0,M18*$Q$22,IF(M11&gt;0,M18*$Q$22)))/'1.Income statement'!M27</f>
        <v>4.4777715773809526</v>
      </c>
      <c r="N22" s="276">
        <f>IF(N11&lt;0,N18*$Q$22-N11,IF(N11=0,N18*$Q$22,IF(N11&gt;0,N18*$Q$22)))/'1.Income statement'!N27</f>
        <v>5.5972144717261907</v>
      </c>
      <c r="O22" s="321" t="s">
        <v>29</v>
      </c>
      <c r="P22" s="322"/>
      <c r="Q22" s="9">
        <v>30</v>
      </c>
      <c r="R22" s="1"/>
      <c r="S22" s="1"/>
      <c r="T22" s="1"/>
      <c r="U22" s="1"/>
      <c r="V22" s="1"/>
    </row>
    <row r="23" spans="2:22" ht="18.600000000000001" thickBot="1" x14ac:dyDescent="0.35">
      <c r="B23" s="25" t="s">
        <v>23</v>
      </c>
      <c r="C23" s="103">
        <f t="shared" si="1"/>
        <v>0.1847577780314611</v>
      </c>
      <c r="D23" s="103">
        <f t="shared" si="2"/>
        <v>0.20983886545890496</v>
      </c>
      <c r="E23" s="58"/>
      <c r="F23" s="7" t="s">
        <v>19</v>
      </c>
      <c r="G23" s="58"/>
      <c r="H23" s="58"/>
      <c r="I23" s="223">
        <f>((I15*$Q$23)-I11)/'1.Income statement'!I27</f>
        <v>1.6176470588235294</v>
      </c>
      <c r="J23" s="277">
        <f>((J15*$Q$23)-J11)/'1.Income statement'!J27</f>
        <v>2.0223300970873788</v>
      </c>
      <c r="K23" s="277">
        <f>((K15*$Q$23)-K11)/'1.Income statement'!K27</f>
        <v>2.5060096153846154</v>
      </c>
      <c r="L23" s="277">
        <f>((L15*$Q$23)-L11)/'1.Income statement'!L27</f>
        <v>3.0931547619047617</v>
      </c>
      <c r="M23" s="277">
        <f>((M15*$Q$23)-M11)/'1.Income statement'!M27</f>
        <v>3.8569196428571431</v>
      </c>
      <c r="N23" s="278">
        <f>((N15*$Q$23)-N11)/'1.Income statement'!N27</f>
        <v>4.8211495535714288</v>
      </c>
      <c r="O23" s="306" t="s">
        <v>30</v>
      </c>
      <c r="P23" s="306"/>
      <c r="Q23" s="9">
        <v>20</v>
      </c>
      <c r="R23" s="1"/>
      <c r="S23" s="1"/>
      <c r="T23" s="1"/>
      <c r="U23" s="1"/>
      <c r="V23" s="1"/>
    </row>
    <row r="24" spans="2:22" ht="18.600000000000001" thickBot="1" x14ac:dyDescent="0.35">
      <c r="B24" s="26" t="s">
        <v>24</v>
      </c>
      <c r="C24" s="103">
        <f t="shared" si="1"/>
        <v>0.11640670589205482</v>
      </c>
      <c r="D24" s="103">
        <f t="shared" si="2"/>
        <v>0.16735080629157606</v>
      </c>
      <c r="E24" s="121"/>
      <c r="F24" s="122" t="s">
        <v>20</v>
      </c>
      <c r="G24" s="121"/>
      <c r="H24" s="121"/>
      <c r="I24" s="224">
        <f>((I16*$Q$24)-I11)/'1.Income statement'!I27</f>
        <v>1.3470588235294116</v>
      </c>
      <c r="J24" s="279">
        <f>((J16*$Q$24)-J11)/'1.Income statement'!J27</f>
        <v>1.6928155339805826</v>
      </c>
      <c r="K24" s="279">
        <f>((K16*$Q$24)-K11)/'1.Income statement'!K27</f>
        <v>2.0980769230769232</v>
      </c>
      <c r="L24" s="279">
        <f>((L16*$Q$24)-L11)/'1.Income statement'!L27</f>
        <v>2.5880952380952382</v>
      </c>
      <c r="M24" s="279">
        <f>((M16*$Q$24)-M11)/'1.Income statement'!M27</f>
        <v>3.2255952380952388</v>
      </c>
      <c r="N24" s="280">
        <f>((N16*$Q$24)-N11)/'1.Income statement'!N27</f>
        <v>4.0319940476190474</v>
      </c>
      <c r="O24" s="306" t="s">
        <v>31</v>
      </c>
      <c r="P24" s="306"/>
      <c r="Q24" s="9">
        <v>24</v>
      </c>
      <c r="R24" s="1"/>
      <c r="S24" s="1"/>
      <c r="T24" s="1"/>
      <c r="U24" s="1"/>
      <c r="V24" s="1"/>
    </row>
    <row r="25" spans="2:22" ht="15.6" x14ac:dyDescent="0.3">
      <c r="B25" s="4"/>
      <c r="C25" s="3"/>
      <c r="D25" s="3"/>
      <c r="E25" s="3"/>
      <c r="F25" s="3"/>
      <c r="G25" s="3"/>
      <c r="H25" s="3"/>
      <c r="I25" s="3"/>
      <c r="J25" s="3"/>
      <c r="K25" s="3"/>
      <c r="L25" s="3"/>
      <c r="M25" s="3"/>
      <c r="N25" s="3"/>
      <c r="O25" s="1"/>
      <c r="P25" s="1"/>
      <c r="Q25" s="1"/>
      <c r="R25" s="1"/>
      <c r="S25" s="1"/>
      <c r="T25" s="1"/>
      <c r="U25" s="1"/>
      <c r="V25" s="1"/>
    </row>
    <row r="26" spans="2:22" x14ac:dyDescent="0.3">
      <c r="B26" s="2"/>
      <c r="C26" s="3"/>
      <c r="D26" s="3"/>
      <c r="E26" s="3"/>
      <c r="F26" s="3"/>
      <c r="G26" s="3"/>
      <c r="H26" s="3"/>
      <c r="I26" s="3"/>
      <c r="J26" s="3"/>
      <c r="K26" s="3"/>
      <c r="L26" s="3"/>
      <c r="M26" s="3"/>
      <c r="N26" s="3"/>
      <c r="O26" s="1"/>
      <c r="P26" s="1"/>
      <c r="Q26" s="1"/>
      <c r="R26" s="1"/>
      <c r="S26" s="1"/>
      <c r="T26" s="1"/>
      <c r="U26" s="1"/>
      <c r="V26" s="1"/>
    </row>
    <row r="27" spans="2:22" x14ac:dyDescent="0.3">
      <c r="B27" s="2"/>
      <c r="C27" s="2"/>
      <c r="D27" s="2"/>
      <c r="E27" s="2"/>
      <c r="F27" s="2"/>
      <c r="G27" s="2"/>
      <c r="H27" s="2"/>
      <c r="I27" s="2"/>
      <c r="J27" s="2"/>
      <c r="K27" s="2"/>
      <c r="L27" s="2"/>
      <c r="M27" s="2"/>
      <c r="N27" s="2"/>
      <c r="O27" s="1"/>
      <c r="P27" s="1"/>
      <c r="Q27" s="1"/>
      <c r="R27" s="1"/>
      <c r="S27" s="1"/>
      <c r="T27" s="1"/>
      <c r="U27" s="1"/>
      <c r="V27" s="1"/>
    </row>
    <row r="28" spans="2:22" x14ac:dyDescent="0.3">
      <c r="B28" s="2"/>
      <c r="C28" s="2"/>
      <c r="D28" s="2"/>
      <c r="E28" s="2"/>
      <c r="F28" s="2"/>
      <c r="G28" s="2"/>
      <c r="H28" s="2"/>
      <c r="I28" s="2"/>
      <c r="J28" s="2"/>
      <c r="K28" s="2"/>
      <c r="L28" s="2"/>
      <c r="M28" s="2"/>
      <c r="N28" s="2"/>
      <c r="O28" s="1"/>
      <c r="P28" s="1"/>
      <c r="Q28" s="1"/>
      <c r="R28" s="1"/>
      <c r="S28" s="1"/>
      <c r="T28" s="1"/>
      <c r="U28" s="1"/>
      <c r="V28" s="1"/>
    </row>
    <row r="29" spans="2:22" x14ac:dyDescent="0.3">
      <c r="B29" s="1"/>
      <c r="C29" s="1"/>
      <c r="D29" s="1"/>
      <c r="E29" s="1"/>
      <c r="F29" s="1"/>
      <c r="G29" s="1"/>
      <c r="H29" s="1"/>
      <c r="I29" s="1"/>
      <c r="J29" s="1"/>
      <c r="K29" s="1"/>
      <c r="L29" s="1"/>
      <c r="M29" s="1"/>
      <c r="N29" s="1"/>
      <c r="O29" s="1"/>
      <c r="P29" s="1"/>
      <c r="Q29" s="1"/>
      <c r="R29" s="1"/>
      <c r="S29" s="1"/>
      <c r="T29" s="1"/>
      <c r="U29" s="1"/>
      <c r="V29" s="1"/>
    </row>
    <row r="30" spans="2:22" x14ac:dyDescent="0.3">
      <c r="B30" s="1"/>
      <c r="C30" s="1"/>
      <c r="D30" s="1"/>
      <c r="E30" s="1"/>
      <c r="F30" s="1"/>
      <c r="G30" s="1"/>
      <c r="H30" s="1"/>
      <c r="I30" s="1"/>
      <c r="J30" s="1"/>
      <c r="K30" s="1"/>
      <c r="L30" s="1"/>
      <c r="M30" s="1"/>
      <c r="N30" s="1"/>
      <c r="O30" s="1"/>
      <c r="P30" s="1"/>
      <c r="Q30" s="1"/>
      <c r="R30" s="1"/>
      <c r="S30" s="1"/>
      <c r="T30" s="1"/>
      <c r="U30" s="1"/>
      <c r="V30" s="1"/>
    </row>
    <row r="31" spans="2:22" x14ac:dyDescent="0.3">
      <c r="B31" s="1"/>
      <c r="C31" s="1"/>
      <c r="D31" s="1"/>
      <c r="E31" s="1"/>
      <c r="F31" s="1"/>
      <c r="G31" s="1"/>
      <c r="H31" s="1"/>
      <c r="I31" s="1"/>
      <c r="J31" s="1"/>
      <c r="K31" s="1"/>
      <c r="L31" s="1"/>
      <c r="M31" s="1"/>
      <c r="N31" s="1"/>
      <c r="O31" s="1"/>
      <c r="P31" s="1"/>
      <c r="Q31" s="1"/>
      <c r="R31" s="1"/>
      <c r="S31" s="1"/>
      <c r="T31" s="1"/>
      <c r="U31" s="1"/>
      <c r="V31" s="1"/>
    </row>
    <row r="32" spans="2:22" x14ac:dyDescent="0.3">
      <c r="B32" s="1"/>
      <c r="C32" s="1"/>
      <c r="D32" s="1"/>
      <c r="E32" s="1"/>
      <c r="F32" s="1"/>
      <c r="G32" s="1"/>
      <c r="H32" s="1"/>
      <c r="I32" s="1"/>
      <c r="J32" s="1"/>
      <c r="K32" s="1"/>
      <c r="L32" s="1"/>
      <c r="M32" s="1"/>
      <c r="N32" s="1"/>
      <c r="O32" s="1"/>
      <c r="P32" s="1"/>
      <c r="Q32" s="1"/>
      <c r="R32" s="1"/>
      <c r="S32" s="1"/>
      <c r="T32" s="1"/>
      <c r="U32" s="1"/>
      <c r="V32" s="1"/>
    </row>
    <row r="33" spans="2:22" x14ac:dyDescent="0.3">
      <c r="B33" s="1"/>
      <c r="C33" s="1"/>
      <c r="D33" s="1"/>
      <c r="E33" s="1"/>
      <c r="F33" s="1"/>
      <c r="G33" s="1"/>
      <c r="H33" s="1"/>
      <c r="I33" s="1"/>
      <c r="J33" s="1"/>
      <c r="K33" s="1"/>
      <c r="L33" s="1"/>
      <c r="M33" s="1"/>
      <c r="N33" s="1"/>
      <c r="O33" s="1"/>
      <c r="P33" s="1"/>
      <c r="Q33" s="1"/>
      <c r="R33" s="1"/>
      <c r="S33" s="1"/>
      <c r="T33" s="1"/>
      <c r="U33" s="1"/>
      <c r="V33" s="1"/>
    </row>
    <row r="41" spans="2:22" x14ac:dyDescent="0.3">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4.4" x14ac:dyDescent="0.3"/>
  <cols>
    <col min="2" max="2" width="105.109375" customWidth="1"/>
    <col min="9" max="9" width="11.44140625" customWidth="1"/>
  </cols>
  <sheetData>
    <row r="3" spans="2:9" ht="51" customHeight="1" x14ac:dyDescent="0.3">
      <c r="B3" s="164" t="s">
        <v>71</v>
      </c>
      <c r="C3" s="161"/>
      <c r="D3" s="161"/>
      <c r="E3" s="161"/>
      <c r="F3" s="161"/>
      <c r="G3" s="161"/>
    </row>
    <row r="4" spans="2:9" ht="46.5" customHeight="1" x14ac:dyDescent="0.3">
      <c r="B4" s="163" t="s">
        <v>59</v>
      </c>
      <c r="C4" s="158"/>
      <c r="D4" s="158"/>
      <c r="E4" s="148"/>
      <c r="F4" s="158"/>
      <c r="G4" s="158"/>
      <c r="H4" s="158"/>
      <c r="I4" s="162"/>
    </row>
    <row r="5" spans="2:9" ht="21" customHeight="1" x14ac:dyDescent="0.3">
      <c r="B5" s="159"/>
      <c r="C5" s="158"/>
      <c r="D5" s="158"/>
      <c r="E5" s="158"/>
      <c r="F5" s="158"/>
      <c r="G5" s="158"/>
      <c r="H5" s="158"/>
      <c r="I5" s="162"/>
    </row>
    <row r="6" spans="2:9" ht="21" customHeight="1" x14ac:dyDescent="0.3">
      <c r="B6" s="323" t="s">
        <v>72</v>
      </c>
      <c r="C6" s="323"/>
      <c r="D6" s="323"/>
      <c r="E6" s="323"/>
      <c r="F6" s="323"/>
      <c r="G6" s="323"/>
      <c r="H6" s="323"/>
      <c r="I6" s="323"/>
    </row>
    <row r="7" spans="2:9" ht="21" customHeight="1" thickBot="1" x14ac:dyDescent="0.4">
      <c r="B7" s="150"/>
      <c r="C7" s="150"/>
      <c r="D7" s="150"/>
      <c r="E7" s="150"/>
      <c r="F7" s="150"/>
      <c r="G7" s="150"/>
      <c r="H7" s="150"/>
      <c r="I7" s="150"/>
    </row>
    <row r="8" spans="2:9" ht="57" customHeight="1" thickBot="1" x14ac:dyDescent="0.4">
      <c r="B8" s="167" t="s">
        <v>73</v>
      </c>
      <c r="C8" s="150"/>
      <c r="D8" s="150"/>
      <c r="E8" s="150"/>
      <c r="F8" s="150"/>
      <c r="G8" s="150"/>
      <c r="H8" s="150"/>
      <c r="I8" s="150"/>
    </row>
    <row r="9" spans="2:9" s="148" customFormat="1" ht="21" customHeight="1" x14ac:dyDescent="0.3">
      <c r="B9" s="155" t="s">
        <v>61</v>
      </c>
      <c r="C9" s="152"/>
      <c r="D9" s="152"/>
      <c r="E9" s="152"/>
      <c r="F9" s="152"/>
      <c r="G9" s="152"/>
      <c r="H9" s="152"/>
      <c r="I9" s="152"/>
    </row>
    <row r="10" spans="2:9" s="148" customFormat="1" ht="21" customHeight="1" x14ac:dyDescent="0.3">
      <c r="B10" s="153" t="s">
        <v>66</v>
      </c>
      <c r="C10" s="152"/>
      <c r="D10" s="152"/>
      <c r="E10" s="152"/>
      <c r="F10" s="152"/>
      <c r="G10" s="152"/>
      <c r="H10" s="152"/>
      <c r="I10" s="152"/>
    </row>
    <row r="11" spans="2:9" s="148" customFormat="1" ht="21" customHeight="1" x14ac:dyDescent="0.3">
      <c r="B11" s="153" t="s">
        <v>62</v>
      </c>
      <c r="C11" s="152"/>
      <c r="D11" s="152"/>
      <c r="E11" s="152"/>
      <c r="F11" s="152"/>
      <c r="G11" s="152"/>
      <c r="H11" s="152"/>
      <c r="I11" s="152"/>
    </row>
    <row r="12" spans="2:9" s="148" customFormat="1" ht="21" customHeight="1" x14ac:dyDescent="0.3">
      <c r="B12" s="153" t="s">
        <v>63</v>
      </c>
      <c r="C12" s="152"/>
      <c r="D12" s="152"/>
      <c r="E12" s="152"/>
      <c r="F12" s="152"/>
      <c r="G12" s="152"/>
      <c r="H12" s="152"/>
      <c r="I12" s="152"/>
    </row>
    <row r="13" spans="2:9" s="148" customFormat="1" ht="21" customHeight="1" x14ac:dyDescent="0.3">
      <c r="B13" s="153" t="s">
        <v>65</v>
      </c>
      <c r="C13" s="152"/>
      <c r="D13" s="152"/>
      <c r="E13" s="152"/>
      <c r="F13" s="152"/>
      <c r="G13" s="152"/>
      <c r="H13" s="152"/>
      <c r="I13" s="152"/>
    </row>
    <row r="14" spans="2:9" s="148" customFormat="1" ht="21" customHeight="1" x14ac:dyDescent="0.3">
      <c r="B14" s="153" t="s">
        <v>79</v>
      </c>
      <c r="C14" s="152"/>
      <c r="D14" s="152"/>
      <c r="E14" s="152"/>
      <c r="F14" s="152"/>
      <c r="G14" s="152"/>
      <c r="H14" s="152"/>
      <c r="I14" s="152"/>
    </row>
    <row r="15" spans="2:9" s="148" customFormat="1" ht="18" customHeight="1" x14ac:dyDescent="0.3">
      <c r="B15" s="324" t="s">
        <v>64</v>
      </c>
      <c r="C15" s="152"/>
      <c r="D15" s="152"/>
      <c r="E15" s="152"/>
      <c r="F15" s="152"/>
      <c r="G15" s="152"/>
      <c r="H15" s="152"/>
      <c r="I15" s="152"/>
    </row>
    <row r="16" spans="2:9" s="148" customFormat="1" ht="39" customHeight="1" thickBot="1" x14ac:dyDescent="0.35">
      <c r="B16" s="325"/>
      <c r="C16" s="152"/>
      <c r="D16" s="152"/>
      <c r="E16" s="152"/>
      <c r="F16" s="152"/>
      <c r="G16" s="152"/>
      <c r="H16" s="152"/>
      <c r="I16" s="152"/>
    </row>
    <row r="17" spans="2:9" s="148" customFormat="1" ht="57" customHeight="1" thickBot="1" x14ac:dyDescent="0.35">
      <c r="B17" s="168" t="s">
        <v>74</v>
      </c>
      <c r="C17" s="149"/>
      <c r="D17" s="149"/>
      <c r="E17" s="149"/>
      <c r="F17" s="149"/>
      <c r="G17" s="149"/>
      <c r="H17" s="149"/>
      <c r="I17" s="149"/>
    </row>
    <row r="18" spans="2:9" s="148" customFormat="1" ht="23.25" customHeight="1" thickBot="1" x14ac:dyDescent="0.35">
      <c r="B18" s="165" t="s">
        <v>77</v>
      </c>
      <c r="C18" s="151"/>
      <c r="D18" s="151"/>
      <c r="E18" s="151"/>
      <c r="F18" s="151"/>
      <c r="G18" s="151"/>
      <c r="H18" s="151"/>
      <c r="I18" s="151"/>
    </row>
    <row r="19" spans="2:9" ht="57" customHeight="1" thickBot="1" x14ac:dyDescent="0.35">
      <c r="B19" s="168" t="s">
        <v>75</v>
      </c>
      <c r="C19" s="151"/>
      <c r="D19" s="151"/>
      <c r="E19" s="151"/>
      <c r="F19" s="151"/>
      <c r="G19" s="151"/>
      <c r="H19" s="151"/>
      <c r="I19" s="151"/>
    </row>
    <row r="20" spans="2:9" ht="21" customHeight="1" x14ac:dyDescent="0.3">
      <c r="B20" s="326" t="s">
        <v>67</v>
      </c>
      <c r="C20" s="148"/>
      <c r="D20" s="148"/>
      <c r="E20" s="148"/>
      <c r="F20" s="148"/>
      <c r="G20" s="148"/>
      <c r="H20" s="148"/>
      <c r="I20" s="148"/>
    </row>
    <row r="21" spans="2:9" ht="21" customHeight="1" x14ac:dyDescent="0.3">
      <c r="B21" s="324"/>
      <c r="C21" s="151"/>
      <c r="D21" s="151"/>
      <c r="E21" s="151"/>
      <c r="F21" s="151"/>
      <c r="G21" s="151"/>
      <c r="H21" s="151"/>
      <c r="I21" s="151"/>
    </row>
    <row r="22" spans="2:9" ht="33" customHeight="1" thickBot="1" x14ac:dyDescent="0.35">
      <c r="B22" s="325"/>
      <c r="C22" s="151"/>
      <c r="D22" s="151"/>
      <c r="E22" s="151"/>
      <c r="F22" s="151"/>
      <c r="G22" s="151"/>
      <c r="H22" s="151"/>
      <c r="I22" s="151"/>
    </row>
    <row r="23" spans="2:9" ht="57" customHeight="1" thickBot="1" x14ac:dyDescent="0.35">
      <c r="B23" s="168" t="s">
        <v>76</v>
      </c>
      <c r="C23" s="151"/>
      <c r="D23" s="151"/>
      <c r="E23" s="151"/>
      <c r="F23" s="151"/>
      <c r="G23" s="151"/>
      <c r="H23" s="151"/>
      <c r="I23" s="151"/>
    </row>
    <row r="24" spans="2:9" ht="35.25" customHeight="1" x14ac:dyDescent="0.3">
      <c r="B24" s="155" t="s">
        <v>78</v>
      </c>
      <c r="C24" s="151"/>
      <c r="D24" s="151"/>
      <c r="E24" s="151"/>
      <c r="F24" s="151"/>
      <c r="G24" s="151"/>
      <c r="H24" s="151"/>
      <c r="I24" s="151"/>
    </row>
    <row r="25" spans="2:9" ht="72" customHeight="1" thickBot="1" x14ac:dyDescent="0.35">
      <c r="B25" s="154" t="s">
        <v>68</v>
      </c>
      <c r="C25" s="151"/>
      <c r="D25" s="151"/>
      <c r="E25" s="151"/>
      <c r="F25" s="151"/>
      <c r="G25" s="151"/>
      <c r="H25" s="151"/>
      <c r="I25" s="151"/>
    </row>
    <row r="26" spans="2:9" ht="26.25" customHeight="1" x14ac:dyDescent="0.3">
      <c r="B26" s="157"/>
      <c r="C26" s="151"/>
      <c r="D26" s="151"/>
      <c r="E26" s="151"/>
      <c r="F26" s="151"/>
      <c r="G26" s="151"/>
      <c r="H26" s="151"/>
      <c r="I26" s="151"/>
    </row>
    <row r="27" spans="2:9" ht="21" x14ac:dyDescent="0.4">
      <c r="B27" s="166" t="s">
        <v>70</v>
      </c>
      <c r="C27" s="156"/>
      <c r="D27" s="156"/>
      <c r="E27" s="156"/>
    </row>
    <row r="28" spans="2:9" ht="61.5" customHeight="1" x14ac:dyDescent="0.3">
      <c r="B28" s="160" t="s">
        <v>69</v>
      </c>
      <c r="C28" s="158"/>
      <c r="D28" s="158"/>
      <c r="E28" s="158"/>
      <c r="F28" s="158"/>
      <c r="G28" s="158"/>
      <c r="H28" s="158"/>
      <c r="I28" s="158"/>
    </row>
    <row r="29" spans="2:9" ht="28.5" customHeight="1" x14ac:dyDescent="0.3">
      <c r="B29" s="327"/>
      <c r="C29" s="327"/>
      <c r="D29" s="327"/>
      <c r="E29" s="327"/>
      <c r="F29" s="327"/>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2021-04-13T07:41:25Z</dcterms:modified>
</cp:coreProperties>
</file>