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filterPrivacy="1" defaultThemeVersion="124226"/>
  <xr:revisionPtr revIDLastSave="0" documentId="13_ncr:1_{42E43A69-7584-0446-AD6E-3E98E9BA42A6}" xr6:coauthVersionLast="47" xr6:coauthVersionMax="47" xr10:uidLastSave="{00000000-0000-0000-0000-000000000000}"/>
  <bookViews>
    <workbookView xWindow="11560" yWindow="1540" windowWidth="28800" windowHeight="15840"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 r="J10" i="1" l="1"/>
  <c r="J11" i="1"/>
  <c r="E14" i="2" l="1"/>
  <c r="F14" i="2"/>
  <c r="G14" i="2"/>
  <c r="H14" i="2"/>
  <c r="I14" i="2"/>
  <c r="D14" i="2"/>
  <c r="C14" i="2"/>
  <c r="G16" i="1" l="1"/>
  <c r="J11" i="2" l="1"/>
  <c r="H11" i="5" l="1"/>
  <c r="I10" i="5"/>
  <c r="I11" i="5"/>
  <c r="I13" i="5" s="1"/>
  <c r="I16" i="5"/>
  <c r="I18" i="3"/>
  <c r="I19" i="3"/>
  <c r="I10" i="3"/>
  <c r="I11" i="3"/>
  <c r="I12" i="3"/>
  <c r="J14" i="1"/>
  <c r="K14" i="1" s="1"/>
  <c r="L14" i="1" s="1"/>
  <c r="M14" i="1" s="1"/>
  <c r="N14" i="1" s="1"/>
  <c r="J17" i="1"/>
  <c r="K17" i="1" s="1"/>
  <c r="L17" i="1" s="1"/>
  <c r="M17" i="1" s="1"/>
  <c r="N17"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8" i="3"/>
  <c r="F18" i="3"/>
  <c r="E18" i="3"/>
  <c r="D18" i="3"/>
  <c r="C18"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J17" i="3"/>
  <c r="J15" i="3"/>
  <c r="J14" i="3"/>
  <c r="K14" i="3" s="1"/>
  <c r="L14" i="3" s="1"/>
  <c r="M14" i="3" s="1"/>
  <c r="N14" i="3" s="1"/>
  <c r="C11" i="5"/>
  <c r="C13" i="5" s="1"/>
  <c r="D11" i="5"/>
  <c r="D13" i="5" s="1"/>
  <c r="E11" i="5"/>
  <c r="E13" i="5" s="1"/>
  <c r="F11" i="5"/>
  <c r="F13" i="5" s="1"/>
  <c r="C12" i="5" l="1"/>
  <c r="F12" i="5"/>
  <c r="G12" i="5"/>
  <c r="D12" i="5"/>
  <c r="E12" i="5"/>
  <c r="H18" i="3"/>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J15"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H21" i="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L26" i="1"/>
  <c r="L25" i="1"/>
  <c r="J26" i="1"/>
  <c r="M26" i="1"/>
  <c r="M25" i="1"/>
  <c r="J25" i="1"/>
  <c r="J16" i="2" l="1"/>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indexed="81"/>
            <rFont val="Tahoma"/>
            <family val="2"/>
          </rPr>
          <t>Author: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150DA3F7-91B6-4C5C-B128-F2B8964D314B}">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38ECEB-7400-4CBF-BB9B-1EFB27574DA7}">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indexed="81"/>
            <rFont val="Tahoma"/>
            <family val="2"/>
          </rPr>
          <t>Author: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Author: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<sst xmlns="http://schemas.openxmlformats.org/spreadsheetml/2006/main" count="171" uniqueCount="151">
  <si>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</si>
  <si>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</si>
  <si>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</si>
  <si>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</si>
  <si>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</si>
  <si>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</si>
  <si>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</si>
  <si>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</si>
  <si>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</si>
  <si>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</si>
  <si>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</si>
  <si>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</si>
  <si>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</si>
  <si>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</si>
  <si>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</si>
  <si>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</si>
  <si>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</si>
  <si>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</si>
  <si>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</si>
  <si>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</si>
  <si>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</si>
  <si>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</si>
  <si>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</si>
  <si>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</si>
  <si>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</si>
  <si>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</si>
  <si>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</si>
  <si>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</si>
  <si>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</si>
  <si>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</si>
  <si>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</si>
  <si>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</si>
  <si>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</si>
  <si>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</si>
  <si>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</si>
  <si>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</si>
  <si>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</si>
  <si>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</si>
  <si>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</si>
  <si>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</si>
  <si>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</si>
  <si>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</si>
  <si>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</si>
  <si>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</si>
  <si>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</si>
  <si>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</si>
  <si>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</si>
  <si>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</si>
  <si>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</si>
  <si>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</si>
  <si>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</si>
  <si>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</si>
  <si>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</si>
  <si>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</si>
  <si>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</si>
  <si>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</si>
  <si>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</si>
  <si>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</si>
  <si>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</si>
  <si>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</si>
  <si>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</si>
  <si>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</si>
  <si>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</si>
  <si>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</si>
  <si>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</si>
  <si>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</si>
  <si>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</si>
  <si>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</si>
  <si>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</si>
  <si>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</si>
  <si>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</si>
  <si>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</si>
  <si>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</si>
  <si>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</si>
  <si>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</si>
  <si>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</si>
  <si>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</si>
  <si>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</si>
  <si>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</si>
  <si>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</si>
  <si>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</si>
  <si>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</si>
  <si>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</si>
  <si>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SubSectores</t>
  </si>
  <si>
    <t>Datos Genberales de Referencia sin tomar en cuenta el Sector</t>
  </si>
  <si>
    <t>PER</t>
  </si>
  <si>
    <t>EV/EBITDA</t>
  </si>
  <si>
    <t>Si crece &lt; 5% en EPS O FCF</t>
  </si>
  <si>
    <t>Si crece &gt; 5%  Y &lt; 10%en EPS O FCF</t>
  </si>
  <si>
    <t>&lt; 14 X</t>
  </si>
  <si>
    <t>Si crece &gt; 10%  Y &lt; 20% en EPS O FCF</t>
  </si>
  <si>
    <t>Margenes de Beneficios (General en Consumo)</t>
  </si>
  <si>
    <t>Si crece &gt; 20%  Y &lt; 30% en EPS O FCF</t>
  </si>
  <si>
    <t>EBIT generalmete &gt;. 14%</t>
  </si>
  <si>
    <t>R O C E</t>
  </si>
  <si>
    <t>MULTIPLOS RAZONABLES</t>
  </si>
  <si>
    <t>SI NO CRECE</t>
  </si>
  <si>
    <t>SI CRECE</t>
  </si>
  <si>
    <t>SiN GOODWILL</t>
  </si>
  <si>
    <t>13% - 16%</t>
  </si>
  <si>
    <t>(EN GENERAL)</t>
  </si>
  <si>
    <t>PER.</t>
  </si>
  <si>
    <t>20X</t>
  </si>
  <si>
    <t>30X</t>
  </si>
  <si>
    <t>CON GOODWILL</t>
  </si>
  <si>
    <t>10% - 13%</t>
  </si>
  <si>
    <t xml:space="preserve">EV / EBITDA  </t>
  </si>
  <si>
    <t>12X</t>
  </si>
  <si>
    <t>EV / EBIT</t>
  </si>
  <si>
    <t xml:space="preserve">D E U D A </t>
  </si>
  <si>
    <t>SI NO SUFRE EN CRISIS</t>
  </si>
  <si>
    <t>DEUDA / EBITDA</t>
  </si>
  <si>
    <t>&lt;= 3 Veces</t>
  </si>
  <si>
    <t>(ESTO NO APLICA A BACNOS NI REITS)</t>
  </si>
  <si>
    <t>APALANCAMIENTO</t>
  </si>
  <si>
    <t>&lt; 2X</t>
  </si>
  <si>
    <t>&lt;= 4X</t>
  </si>
  <si>
    <t>SI SUFRE EN CRISIS</t>
  </si>
  <si>
    <t>&lt;= 1 Veces</t>
  </si>
  <si>
    <t>IMPORTANTE en MINORISTA</t>
  </si>
  <si>
    <t>Las Minoristas NO CREAN PRODUCTOS. Solo los vendenm</t>
  </si>
  <si>
    <t>Pueden ser Online (amazon), Mixtas(AUTOZONE),
Fisicas (Macy's)</t>
  </si>
  <si>
    <t>Automotriz (autozone, autopartes)</t>
  </si>
  <si>
    <t>Discounters (Dollar Tree)</t>
  </si>
  <si>
    <t>Tiendas Departamentales (Felix, Macy's)</t>
  </si>
  <si>
    <t>Decoracion</t>
  </si>
  <si>
    <t>Mira el % de tiendas que posee (mejor que las posea a que las alquile)</t>
  </si>
  <si>
    <t>Faciles de Entender // Pueden pasar de Moda Ojo pueden caer muy rapido</t>
  </si>
  <si>
    <t>Mira sus Posibilidades de Expansion</t>
  </si>
  <si>
    <t>Baja Ciclicidad , Generalmente alto ROE</t>
  </si>
  <si>
    <t>Ojo si la afecta NEGOCIO ONLINE y el Internet</t>
  </si>
  <si>
    <t>Vigila Ventas Comparables(Same Store Sales o Like for Like) o Organic Grow</t>
  </si>
  <si>
    <t>MUCHA CALIDAD</t>
  </si>
  <si>
    <t>NORMALES</t>
  </si>
  <si>
    <t>17X</t>
  </si>
  <si>
    <t>14X</t>
  </si>
  <si>
    <t>22X</t>
  </si>
  <si>
    <t>7X</t>
  </si>
  <si>
    <t>15X</t>
  </si>
  <si>
    <t>6X</t>
  </si>
  <si>
    <t>8X</t>
  </si>
  <si>
    <r>
      <t xml:space="preserve">Restaurantes (McDonal,Burger) </t>
    </r>
    <r>
      <rPr>
        <b/>
        <sz val="11"/>
        <color rgb="FFFF0000"/>
        <rFont val="Calibri (Body)"/>
      </rPr>
      <t>(10-20% EBIT)</t>
    </r>
  </si>
  <si>
    <r>
      <t xml:space="preserve">Moda (Inditex, H&amp;M) </t>
    </r>
    <r>
      <rPr>
        <b/>
        <sz val="11"/>
        <color rgb="FFFF0000"/>
        <rFont val="Calibri (Body)"/>
      </rPr>
      <t>(10-20% EBIT)</t>
    </r>
  </si>
  <si>
    <r>
      <t xml:space="preserve">Supermercados (Carrefour,Sprout) </t>
    </r>
    <r>
      <rPr>
        <b/>
        <sz val="11"/>
        <color rgb="FFFF0000"/>
        <rFont val="Calibri (Body)"/>
      </rPr>
      <t>(3-10% EBIT)</t>
    </r>
  </si>
  <si>
    <t>&lt;7X</t>
  </si>
  <si>
    <t>&lt;10X</t>
  </si>
  <si>
    <t>&lt; 12X</t>
  </si>
  <si>
    <t>&lt;15X</t>
  </si>
  <si>
    <t>&lt;10 X</t>
  </si>
  <si>
    <t>&lt; 12 X</t>
  </si>
  <si>
    <t>&lt; 16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</si>
</sst>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quot;€&quot;_-;\-* #,##0.00\ &quot;€&quot;_-;_-* &quot;-&quot;??\ &quot;€&quot;_-;_-@_-"/>
    <numFmt numFmtId="165" formatCode="#,##0.0;[Red]\-#,##0.0"/>
    <numFmt numFmtId="166" formatCode="0.0"/>
    <numFmt numFmtId="167" formatCode="0.0%"/>
    <numFmt numFmtId="168" formatCode="_-[$$-2809]* #,##0_-;\-[$$-2809]* #,##0_-;_-[$$-2809]* &quot;-&quot;??_-;_-@_-"/>
  </numFmts>
  <fonts count="35"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b/>
      <sz val="16"/>
      <color theme="1"/>
      <name val="Calibri"/>
      <family val="2"/>
      <scheme val="minor"/>
    </font>
    <font>
      <b/>
      <u/>
      <sz val="18"/>
      <color theme="1"/>
      <name val="Calibri"/>
      <family val="2"/>
      <scheme val="minor"/>
    </font>
    <font>
      <b/>
      <sz val="14"/>
      <color theme="0"/>
      <name val="Calibri"/>
      <family val="2"/>
      <scheme val="minor"/>
    </font>
    <font>
      <b/>
      <sz val="11"/>
      <color theme="0"/>
      <name val="Calibri"/>
      <family val="2"/>
      <scheme val="minor"/>
    </font>
    <font>
      <sz val="14"/>
      <color theme="0"/>
      <name val="Calibri"/>
      <family val="2"/>
      <scheme val="minor"/>
    </font>
    <font>
      <sz val="11"/>
      <color theme="0"/>
      <name val="Calibri"/>
      <family val="2"/>
      <scheme val="minor"/>
    </font>
    <font>
      <u/>
      <sz val="11"/>
      <color theme="1"/>
      <name val="Calibri"/>
      <family val="2"/>
      <scheme val="minor"/>
    </font>
    <font>
      <b/>
      <u/>
      <sz val="12"/>
      <color theme="1"/>
      <name val="Calibri"/>
      <family val="2"/>
      <scheme val="minor"/>
    </font>
    <font>
      <b/>
      <sz val="11"/>
      <color rgb="FFFF0000"/>
      <name val="Calibri (Body)"/>
    </font>
  </fonts>
  <fills count="13">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00"/>
        <bgColor indexed="64"/>
      </patternFill>
    </fill>
  </fills>
  <borders count="47">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style="thick">
        <color indexed="64"/>
      </left>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164" fontId="2" fillId="0" borderId="0" applyFont="0" applyFill="0" applyBorder="0" applyAlignment="0" applyProtection="0"/>
  </cellStyleXfs>
  <cellXfs count="373">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9" fillId="4" borderId="0" xfId="0" applyFont="1" applyFill="1" applyBorder="1"/>
    <xf numFmtId="0" fontId="0" fillId="0" borderId="0" xfId="0" applyFill="1" applyAlignment="1">
      <alignment vertical="center"/>
    </xf>
    <xf numFmtId="0" fontId="3" fillId="4" borderId="0" xfId="0" applyFont="1" applyFill="1" applyBorder="1" applyAlignment="1">
      <alignment horizontal="left" vertical="center"/>
    </xf>
    <xf numFmtId="0" fontId="3"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3" fillId="4" borderId="9" xfId="0" applyNumberFormat="1" applyFont="1" applyFill="1" applyBorder="1" applyAlignment="1">
      <alignment horizontal="center" vertical="center" wrapText="1"/>
    </xf>
    <xf numFmtId="1" fontId="3" fillId="4" borderId="10" xfId="0" applyNumberFormat="1" applyFont="1" applyFill="1" applyBorder="1" applyAlignment="1">
      <alignment horizontal="center" vertical="center" wrapText="1"/>
    </xf>
    <xf numFmtId="0" fontId="0" fillId="4" borderId="0" xfId="0" applyFill="1" applyAlignment="1">
      <alignment vertical="center"/>
    </xf>
    <xf numFmtId="0" fontId="13" fillId="5" borderId="2" xfId="0" applyFont="1" applyFill="1" applyBorder="1" applyAlignment="1">
      <alignment horizontal="center" vertical="center" wrapText="1"/>
    </xf>
    <xf numFmtId="0" fontId="3"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4" fillId="0" borderId="0" xfId="0" applyNumberFormat="1" applyFont="1" applyFill="1" applyBorder="1" applyAlignment="1" applyProtection="1">
      <alignment vertical="center"/>
    </xf>
    <xf numFmtId="0" fontId="10" fillId="4" borderId="4" xfId="0" applyFont="1" applyFill="1" applyBorder="1" applyAlignment="1">
      <alignment vertical="center"/>
    </xf>
    <xf numFmtId="0" fontId="10" fillId="4" borderId="5" xfId="0" applyFont="1" applyFill="1" applyBorder="1" applyAlignment="1">
      <alignment vertical="center"/>
    </xf>
    <xf numFmtId="0" fontId="15" fillId="4" borderId="0" xfId="0" applyFont="1" applyFill="1"/>
    <xf numFmtId="0" fontId="15" fillId="4" borderId="0" xfId="0" applyFont="1" applyFill="1" applyBorder="1"/>
    <xf numFmtId="0" fontId="15" fillId="0" borderId="0" xfId="0" applyFont="1"/>
    <xf numFmtId="2" fontId="16" fillId="4" borderId="0" xfId="0" applyNumberFormat="1" applyFont="1" applyFill="1" applyBorder="1" applyAlignment="1" applyProtection="1">
      <alignment vertical="center"/>
    </xf>
    <xf numFmtId="0" fontId="15" fillId="0" borderId="0" xfId="0" applyFont="1" applyAlignment="1">
      <alignment vertical="center"/>
    </xf>
    <xf numFmtId="1" fontId="16" fillId="2" borderId="18" xfId="0" applyNumberFormat="1" applyFont="1" applyFill="1" applyBorder="1" applyAlignment="1" applyProtection="1">
      <alignment horizontal="center" vertical="center"/>
    </xf>
    <xf numFmtId="1" fontId="16" fillId="2" borderId="19" xfId="0" applyNumberFormat="1" applyFont="1" applyFill="1" applyBorder="1" applyAlignment="1" applyProtection="1">
      <alignment horizontal="center" vertical="center"/>
    </xf>
    <xf numFmtId="2" fontId="5" fillId="4" borderId="13" xfId="0" applyNumberFormat="1" applyFont="1" applyFill="1" applyBorder="1" applyAlignment="1" applyProtection="1">
      <alignment vertical="center"/>
    </xf>
    <xf numFmtId="2" fontId="5" fillId="4" borderId="14" xfId="0" applyNumberFormat="1" applyFont="1" applyFill="1" applyBorder="1" applyAlignment="1" applyProtection="1">
      <alignment vertical="center"/>
    </xf>
    <xf numFmtId="2" fontId="5" fillId="4" borderId="33"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5"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3" fillId="4" borderId="0" xfId="0" applyFont="1" applyFill="1" applyAlignment="1">
      <alignment vertical="center"/>
    </xf>
    <xf numFmtId="2" fontId="12" fillId="4" borderId="13" xfId="0" applyNumberFormat="1" applyFont="1" applyFill="1" applyBorder="1" applyAlignment="1" applyProtection="1"/>
    <xf numFmtId="1" fontId="3" fillId="4" borderId="24" xfId="0" applyNumberFormat="1"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 fontId="3"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1"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9" fillId="4" borderId="4" xfId="0" applyFont="1" applyFill="1" applyBorder="1" applyAlignment="1">
      <alignment horizontal="left" vertical="center"/>
    </xf>
    <xf numFmtId="0" fontId="15" fillId="4" borderId="5" xfId="0" applyFont="1" applyFill="1" applyBorder="1" applyAlignment="1">
      <alignment horizontal="left" vertical="center"/>
    </xf>
    <xf numFmtId="2" fontId="11" fillId="4" borderId="13" xfId="0" applyNumberFormat="1" applyFont="1" applyFill="1" applyBorder="1" applyAlignment="1" applyProtection="1">
      <alignment horizontal="center"/>
    </xf>
    <xf numFmtId="2" fontId="11"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0" fontId="0" fillId="0" borderId="0" xfId="0" applyFont="1" applyAlignment="1">
      <alignment horizontal="center" vertical="center"/>
    </xf>
    <xf numFmtId="2" fontId="16" fillId="4" borderId="13" xfId="0" applyNumberFormat="1" applyFont="1" applyFill="1" applyBorder="1" applyAlignment="1" applyProtection="1">
      <alignment horizontal="center" vertical="center"/>
    </xf>
    <xf numFmtId="2" fontId="16"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6" fillId="4" borderId="0" xfId="0" applyNumberFormat="1" applyFont="1" applyFill="1" applyBorder="1" applyAlignment="1" applyProtection="1">
      <alignment horizontal="center" vertical="center"/>
    </xf>
    <xf numFmtId="38" fontId="16"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6" fillId="4" borderId="0" xfId="0" applyNumberFormat="1" applyFont="1" applyFill="1" applyBorder="1" applyAlignment="1" applyProtection="1">
      <alignment horizontal="center" vertical="center"/>
    </xf>
    <xf numFmtId="165" fontId="16"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6" fillId="4" borderId="1" xfId="0" applyNumberFormat="1" applyFont="1" applyFill="1" applyBorder="1" applyAlignment="1" applyProtection="1">
      <alignment horizontal="center" vertical="center"/>
    </xf>
    <xf numFmtId="1" fontId="16"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6" fillId="4" borderId="1" xfId="0" applyNumberFormat="1" applyFont="1" applyFill="1" applyBorder="1" applyAlignment="1" applyProtection="1">
      <alignment horizontal="center" vertical="center"/>
    </xf>
    <xf numFmtId="38" fontId="16" fillId="4" borderId="28" xfId="0" applyNumberFormat="1" applyFont="1" applyFill="1" applyBorder="1" applyAlignment="1" applyProtection="1">
      <alignment horizontal="center" vertical="center"/>
    </xf>
    <xf numFmtId="40" fontId="16" fillId="4" borderId="0" xfId="0" applyNumberFormat="1" applyFont="1" applyFill="1" applyBorder="1" applyAlignment="1" applyProtection="1">
      <alignment horizontal="center" vertical="center"/>
    </xf>
    <xf numFmtId="40" fontId="16"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1" fontId="16" fillId="3" borderId="32" xfId="0" applyNumberFormat="1" applyFont="1" applyFill="1" applyBorder="1" applyAlignment="1" applyProtection="1">
      <alignment horizontal="center" vertical="center"/>
    </xf>
    <xf numFmtId="1" fontId="16" fillId="3" borderId="19" xfId="0" applyNumberFormat="1" applyFont="1" applyFill="1" applyBorder="1" applyAlignment="1" applyProtection="1">
      <alignment horizontal="center" vertical="center"/>
    </xf>
    <xf numFmtId="1" fontId="16" fillId="3" borderId="20" xfId="0" applyNumberFormat="1" applyFont="1" applyFill="1" applyBorder="1" applyAlignment="1" applyProtection="1">
      <alignment horizontal="center" vertical="center"/>
    </xf>
    <xf numFmtId="9" fontId="3" fillId="2" borderId="2" xfId="1" applyFont="1" applyFill="1" applyBorder="1" applyAlignment="1">
      <alignment horizontal="center" vertical="center" wrapText="1"/>
    </xf>
    <xf numFmtId="2" fontId="16" fillId="4" borderId="9" xfId="0" applyNumberFormat="1" applyFont="1" applyFill="1" applyBorder="1" applyAlignment="1" applyProtection="1">
      <alignment vertical="center"/>
    </xf>
    <xf numFmtId="1" fontId="16" fillId="4" borderId="0" xfId="0" applyNumberFormat="1" applyFont="1" applyFill="1" applyBorder="1" applyAlignment="1" applyProtection="1">
      <alignment horizontal="center" vertical="center"/>
    </xf>
    <xf numFmtId="1" fontId="16" fillId="4" borderId="9" xfId="0" applyNumberFormat="1" applyFont="1" applyFill="1" applyBorder="1" applyAlignment="1" applyProtection="1">
      <alignment horizontal="center" vertical="center"/>
    </xf>
    <xf numFmtId="1" fontId="16" fillId="4" borderId="11" xfId="0" applyNumberFormat="1" applyFont="1" applyFill="1" applyBorder="1" applyAlignment="1" applyProtection="1">
      <alignment horizontal="center" vertical="center"/>
    </xf>
    <xf numFmtId="0" fontId="15"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3" fillId="2" borderId="5" xfId="1" applyFont="1" applyFill="1" applyBorder="1" applyAlignment="1">
      <alignment horizontal="center" vertical="center" wrapText="1"/>
    </xf>
    <xf numFmtId="1" fontId="16" fillId="4" borderId="6" xfId="0" applyNumberFormat="1" applyFont="1" applyFill="1" applyBorder="1" applyAlignment="1" applyProtection="1">
      <alignment horizontal="center" vertical="center"/>
    </xf>
    <xf numFmtId="2" fontId="16"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6" fillId="4" borderId="12" xfId="0" applyNumberFormat="1" applyFont="1" applyFill="1" applyBorder="1" applyAlignment="1" applyProtection="1">
      <alignment horizontal="center" vertical="center"/>
    </xf>
    <xf numFmtId="2" fontId="3" fillId="4" borderId="12" xfId="0" applyNumberFormat="1" applyFont="1" applyFill="1" applyBorder="1" applyAlignment="1">
      <alignment horizontal="center" vertical="center" wrapText="1"/>
    </xf>
    <xf numFmtId="1" fontId="16"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3" fillId="4" borderId="7" xfId="0" applyFont="1" applyFill="1" applyBorder="1" applyAlignment="1">
      <alignment vertical="center"/>
    </xf>
    <xf numFmtId="0" fontId="3" fillId="4" borderId="20" xfId="0" applyFont="1" applyFill="1" applyBorder="1" applyAlignment="1">
      <alignment horizontal="center" vertical="center" wrapText="1"/>
    </xf>
    <xf numFmtId="0" fontId="0" fillId="4" borderId="25" xfId="0" applyFont="1" applyFill="1" applyBorder="1" applyAlignment="1">
      <alignment vertical="center"/>
    </xf>
    <xf numFmtId="0" fontId="3" fillId="4" borderId="2" xfId="0" applyFont="1" applyFill="1" applyBorder="1" applyAlignment="1">
      <alignment horizontal="center" vertical="center" wrapText="1"/>
    </xf>
    <xf numFmtId="0" fontId="9" fillId="4" borderId="0" xfId="0" applyFont="1" applyFill="1" applyBorder="1" applyAlignment="1">
      <alignment vertical="center"/>
    </xf>
    <xf numFmtId="166" fontId="0" fillId="4" borderId="25" xfId="0" applyNumberFormat="1" applyFont="1" applyFill="1" applyBorder="1" applyAlignment="1">
      <alignment horizontal="center" vertical="center" wrapText="1"/>
    </xf>
    <xf numFmtId="166" fontId="0" fillId="4" borderId="24"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3"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9" fillId="4" borderId="0" xfId="0" applyNumberFormat="1" applyFont="1" applyFill="1" applyBorder="1" applyAlignment="1">
      <alignment horizontal="center" vertical="center" wrapText="1"/>
    </xf>
    <xf numFmtId="166" fontId="9" fillId="4" borderId="22" xfId="0" applyNumberFormat="1" applyFont="1" applyFill="1" applyBorder="1" applyAlignment="1">
      <alignment horizontal="center" vertical="center" wrapText="1"/>
    </xf>
    <xf numFmtId="166" fontId="9" fillId="4" borderId="12" xfId="0" applyNumberFormat="1" applyFont="1" applyFill="1" applyBorder="1" applyAlignment="1">
      <alignment horizontal="center" vertical="center" wrapText="1"/>
    </xf>
    <xf numFmtId="166" fontId="0" fillId="4" borderId="34"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31"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2"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9"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1"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10"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6" xfId="0" applyBorder="1" applyAlignment="1">
      <alignment horizontal="left" vertical="center" wrapText="1"/>
    </xf>
    <xf numFmtId="0" fontId="26"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10" fillId="0" borderId="0" xfId="0" applyFont="1" applyAlignment="1">
      <alignment vertical="center"/>
    </xf>
    <xf numFmtId="0" fontId="0" fillId="0" borderId="0" xfId="0" applyFill="1"/>
    <xf numFmtId="0" fontId="0" fillId="5" borderId="0" xfId="0" applyFill="1" applyAlignment="1">
      <alignment vertical="center" wrapText="1"/>
    </xf>
    <xf numFmtId="0" fontId="27" fillId="0" borderId="0" xfId="0" applyFont="1" applyAlignment="1">
      <alignment horizontal="center" vertical="top"/>
    </xf>
    <xf numFmtId="0" fontId="15" fillId="0" borderId="26" xfId="0" applyFont="1" applyBorder="1" applyAlignment="1">
      <alignment horizontal="left" vertical="center" wrapText="1"/>
    </xf>
    <xf numFmtId="0" fontId="26" fillId="0" borderId="0" xfId="0" applyFont="1" applyFill="1" applyBorder="1" applyAlignment="1">
      <alignment horizontal="left" vertical="center"/>
    </xf>
    <xf numFmtId="0" fontId="26" fillId="5" borderId="2" xfId="0" applyFont="1" applyFill="1" applyBorder="1" applyAlignment="1">
      <alignment horizontal="center" vertical="center"/>
    </xf>
    <xf numFmtId="0" fontId="26" fillId="5" borderId="2" xfId="0" applyFont="1" applyFill="1" applyBorder="1" applyAlignment="1">
      <alignment horizontal="center" vertical="center" wrapText="1"/>
    </xf>
    <xf numFmtId="1" fontId="16" fillId="2" borderId="20" xfId="0" applyNumberFormat="1" applyFont="1" applyFill="1" applyBorder="1" applyAlignment="1" applyProtection="1">
      <alignment horizontal="center" vertical="center"/>
    </xf>
    <xf numFmtId="1" fontId="16" fillId="4" borderId="19" xfId="0" applyNumberFormat="1" applyFont="1" applyFill="1" applyBorder="1" applyAlignment="1" applyProtection="1">
      <alignment horizontal="center" vertical="center"/>
    </xf>
    <xf numFmtId="1" fontId="16" fillId="4" borderId="20" xfId="0" applyNumberFormat="1" applyFont="1" applyFill="1" applyBorder="1" applyAlignment="1" applyProtection="1">
      <alignment horizontal="center" vertical="center"/>
    </xf>
    <xf numFmtId="2" fontId="16"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8" xfId="0" applyFont="1" applyFill="1" applyBorder="1" applyAlignment="1">
      <alignment horizontal="center" vertical="center" wrapText="1"/>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6" fillId="4" borderId="14" xfId="0" applyNumberFormat="1" applyFont="1" applyFill="1" applyBorder="1" applyAlignment="1" applyProtection="1">
      <alignment horizontal="center" vertical="center"/>
    </xf>
    <xf numFmtId="38" fontId="16"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165" fontId="17" fillId="5" borderId="31" xfId="0" applyNumberFormat="1" applyFont="1" applyFill="1" applyBorder="1" applyAlignment="1" applyProtection="1">
      <alignment horizontal="center" vertical="center"/>
    </xf>
    <xf numFmtId="165"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5" fillId="4" borderId="29" xfId="0" applyFont="1" applyFill="1" applyBorder="1" applyAlignment="1">
      <alignment horizontal="left" vertical="center"/>
    </xf>
    <xf numFmtId="0" fontId="15" fillId="4" borderId="4" xfId="0" applyFont="1" applyFill="1" applyBorder="1" applyAlignment="1">
      <alignment horizontal="left" vertical="center"/>
    </xf>
    <xf numFmtId="0" fontId="15"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3" fillId="4" borderId="0" xfId="0" applyFont="1" applyFill="1" applyAlignment="1">
      <alignment horizontal="left" vertical="center"/>
    </xf>
    <xf numFmtId="165" fontId="16" fillId="4" borderId="30"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2" fontId="19" fillId="4" borderId="41" xfId="0" applyNumberFormat="1" applyFont="1" applyFill="1" applyBorder="1" applyAlignment="1" applyProtection="1">
      <alignment horizontal="left" vertical="center"/>
    </xf>
    <xf numFmtId="166" fontId="9" fillId="4" borderId="34" xfId="0" applyNumberFormat="1" applyFont="1" applyFill="1" applyBorder="1" applyAlignment="1">
      <alignment horizontal="center" vertical="center" wrapText="1"/>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1"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3" fillId="4" borderId="26" xfId="0" applyFont="1" applyFill="1" applyBorder="1" applyAlignment="1">
      <alignment horizontal="left"/>
    </xf>
    <xf numFmtId="0" fontId="0" fillId="4" borderId="4" xfId="0" applyFont="1" applyFill="1" applyBorder="1"/>
    <xf numFmtId="0" fontId="3" fillId="4" borderId="4" xfId="0" applyFont="1" applyFill="1" applyBorder="1"/>
    <xf numFmtId="0" fontId="3" fillId="4" borderId="29" xfId="0" applyFont="1" applyFill="1" applyBorder="1"/>
    <xf numFmtId="0" fontId="3" fillId="4" borderId="26" xfId="0" applyFont="1" applyFill="1" applyBorder="1"/>
    <xf numFmtId="0" fontId="0" fillId="4" borderId="5" xfId="0" applyFont="1" applyFill="1" applyBorder="1"/>
    <xf numFmtId="0" fontId="0" fillId="0" borderId="6" xfId="0" applyBorder="1"/>
    <xf numFmtId="1" fontId="16" fillId="4" borderId="30" xfId="0" applyNumberFormat="1" applyFont="1" applyFill="1" applyBorder="1" applyAlignment="1" applyProtection="1">
      <alignment horizontal="center" vertical="center"/>
    </xf>
    <xf numFmtId="2" fontId="3" fillId="4" borderId="22" xfId="0" applyNumberFormat="1" applyFont="1" applyFill="1" applyBorder="1" applyAlignment="1">
      <alignment horizontal="center" vertical="center" wrapText="1"/>
    </xf>
    <xf numFmtId="0" fontId="0" fillId="4" borderId="6" xfId="0" applyFill="1" applyBorder="1"/>
    <xf numFmtId="1" fontId="16" fillId="5" borderId="12" xfId="0" applyNumberFormat="1" applyFont="1" applyFill="1" applyBorder="1" applyAlignment="1" applyProtection="1">
      <alignment horizontal="center" vertical="center"/>
    </xf>
    <xf numFmtId="0" fontId="3"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6"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3" xfId="0" applyNumberFormat="1" applyFont="1" applyFill="1" applyBorder="1" applyAlignment="1" applyProtection="1">
      <alignment horizontal="center" vertical="center"/>
    </xf>
    <xf numFmtId="38" fontId="17" fillId="5" borderId="39" xfId="0" applyNumberFormat="1" applyFont="1" applyFill="1" applyBorder="1" applyAlignment="1" applyProtection="1">
      <alignment horizontal="center" vertical="center"/>
    </xf>
    <xf numFmtId="40" fontId="0" fillId="4" borderId="44" xfId="0" applyNumberFormat="1" applyFont="1" applyFill="1" applyBorder="1" applyAlignment="1">
      <alignment horizontal="center" vertical="center" wrapText="1"/>
    </xf>
    <xf numFmtId="167" fontId="23" fillId="4" borderId="8" xfId="1" applyNumberFormat="1" applyFont="1" applyFill="1" applyBorder="1" applyAlignment="1" applyProtection="1">
      <alignment horizontal="center" vertical="center"/>
    </xf>
    <xf numFmtId="167" fontId="23" fillId="4" borderId="23"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40" xfId="0" applyNumberFormat="1" applyFont="1" applyFill="1" applyBorder="1" applyAlignment="1">
      <alignment horizontal="center" vertical="center"/>
    </xf>
    <xf numFmtId="165" fontId="17" fillId="5" borderId="30" xfId="0" applyNumberFormat="1" applyFont="1" applyFill="1" applyBorder="1" applyAlignment="1">
      <alignment horizontal="center" vertical="center"/>
    </xf>
    <xf numFmtId="165" fontId="17" fillId="5" borderId="19" xfId="0" applyNumberFormat="1" applyFont="1" applyFill="1" applyBorder="1" applyAlignment="1">
      <alignment horizontal="center" vertical="center"/>
    </xf>
    <xf numFmtId="38" fontId="17" fillId="5" borderId="45" xfId="0" applyNumberFormat="1" applyFont="1" applyFill="1" applyBorder="1" applyAlignment="1">
      <alignment horizontal="center" vertical="center"/>
    </xf>
    <xf numFmtId="165" fontId="16"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8" fontId="14" fillId="4" borderId="9" xfId="2" applyNumberFormat="1" applyFont="1" applyFill="1" applyBorder="1" applyAlignment="1">
      <alignment horizontal="center" vertical="center" wrapText="1"/>
    </xf>
    <xf numFmtId="168" fontId="14" fillId="4" borderId="0" xfId="2" applyNumberFormat="1" applyFont="1" applyFill="1" applyBorder="1" applyAlignment="1">
      <alignment horizontal="center" vertical="center" wrapText="1"/>
    </xf>
    <xf numFmtId="168" fontId="14" fillId="4" borderId="12" xfId="2" applyNumberFormat="1" applyFont="1" applyFill="1" applyBorder="1" applyAlignment="1">
      <alignment horizontal="center" vertical="center" wrapText="1"/>
    </xf>
    <xf numFmtId="168" fontId="14" fillId="4" borderId="9" xfId="2" applyNumberFormat="1" applyFont="1" applyFill="1" applyBorder="1" applyAlignment="1">
      <alignment horizontal="left" vertical="center" wrapText="1"/>
    </xf>
    <xf numFmtId="168" fontId="14" fillId="4" borderId="0" xfId="2" applyNumberFormat="1" applyFont="1" applyFill="1" applyBorder="1" applyAlignment="1">
      <alignment horizontal="left" vertical="center" wrapText="1"/>
    </xf>
    <xf numFmtId="168" fontId="14" fillId="4" borderId="12" xfId="2" applyNumberFormat="1" applyFont="1" applyFill="1" applyBorder="1" applyAlignment="1">
      <alignment horizontal="left" vertical="center" wrapText="1"/>
    </xf>
    <xf numFmtId="168" fontId="14" fillId="4" borderId="42" xfId="2" applyNumberFormat="1" applyFont="1" applyFill="1" applyBorder="1" applyAlignment="1">
      <alignment horizontal="left" vertical="center" wrapText="1"/>
    </xf>
    <xf numFmtId="168" fontId="14" fillId="4" borderId="7" xfId="2" applyNumberFormat="1" applyFont="1" applyFill="1" applyBorder="1" applyAlignment="1">
      <alignment horizontal="left" vertical="center" wrapText="1"/>
    </xf>
    <xf numFmtId="168" fontId="14" fillId="4" borderId="17" xfId="2" applyNumberFormat="1" applyFont="1" applyFill="1" applyBorder="1" applyAlignment="1">
      <alignment horizontal="left" vertical="center" wrapText="1"/>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4" fillId="0" borderId="13" xfId="0" applyNumberFormat="1" applyFont="1" applyFill="1" applyBorder="1" applyAlignment="1" applyProtection="1">
      <alignment horizontal="center" vertical="center"/>
    </xf>
    <xf numFmtId="2" fontId="4" fillId="0" borderId="14" xfId="0" applyNumberFormat="1" applyFont="1" applyFill="1" applyBorder="1" applyAlignment="1" applyProtection="1">
      <alignment horizontal="center" vertical="center"/>
    </xf>
    <xf numFmtId="2" fontId="4" fillId="0" borderId="1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2" fontId="4" fillId="0" borderId="0" xfId="0" applyNumberFormat="1" applyFont="1" applyFill="1" applyBorder="1" applyAlignment="1" applyProtection="1">
      <alignment horizontal="center" vertical="center"/>
    </xf>
    <xf numFmtId="2" fontId="4" fillId="0" borderId="12" xfId="0" applyNumberFormat="1" applyFont="1" applyFill="1" applyBorder="1" applyAlignment="1" applyProtection="1">
      <alignment horizontal="center" vertical="center"/>
    </xf>
    <xf numFmtId="2" fontId="4" fillId="0" borderId="3" xfId="0" applyNumberFormat="1" applyFont="1" applyFill="1" applyBorder="1" applyAlignment="1" applyProtection="1">
      <alignment horizontal="center" vertical="center"/>
    </xf>
    <xf numFmtId="2" fontId="4" fillId="0" borderId="4" xfId="0" applyNumberFormat="1" applyFont="1" applyFill="1" applyBorder="1" applyAlignment="1" applyProtection="1">
      <alignment horizontal="center" vertical="center"/>
    </xf>
    <xf numFmtId="0" fontId="9" fillId="4" borderId="0" xfId="0" applyFont="1" applyFill="1" applyBorder="1" applyAlignment="1">
      <alignment vertical="center"/>
    </xf>
    <xf numFmtId="2" fontId="6" fillId="0" borderId="13" xfId="0" applyNumberFormat="1" applyFont="1" applyFill="1" applyBorder="1" applyAlignment="1" applyProtection="1">
      <alignment horizontal="center" vertical="center"/>
    </xf>
    <xf numFmtId="2" fontId="6" fillId="0" borderId="14" xfId="0" applyNumberFormat="1" applyFont="1" applyFill="1" applyBorder="1" applyAlignment="1" applyProtection="1">
      <alignment horizontal="center" vertical="center"/>
    </xf>
    <xf numFmtId="2" fontId="6" fillId="0" borderId="15" xfId="0" applyNumberFormat="1" applyFont="1" applyFill="1" applyBorder="1" applyAlignment="1" applyProtection="1">
      <alignment horizontal="center" vertical="center"/>
    </xf>
    <xf numFmtId="2" fontId="6" fillId="0" borderId="6" xfId="0" applyNumberFormat="1" applyFont="1" applyFill="1" applyBorder="1" applyAlignment="1" applyProtection="1">
      <alignment horizontal="center" vertical="center"/>
    </xf>
    <xf numFmtId="2" fontId="6" fillId="0" borderId="0" xfId="0" applyNumberFormat="1" applyFont="1" applyFill="1" applyBorder="1" applyAlignment="1" applyProtection="1">
      <alignment horizontal="center" vertical="center"/>
    </xf>
    <xf numFmtId="2" fontId="6" fillId="0" borderId="12" xfId="0" applyNumberFormat="1"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xf>
    <xf numFmtId="2" fontId="6" fillId="0" borderId="17" xfId="0" applyNumberFormat="1" applyFont="1" applyFill="1" applyBorder="1" applyAlignment="1" applyProtection="1">
      <alignment horizontal="center" vertical="center"/>
    </xf>
    <xf numFmtId="0" fontId="3" fillId="0" borderId="0" xfId="0" applyFont="1" applyFill="1" applyAlignment="1">
      <alignment horizontal="left" vertical="center"/>
    </xf>
    <xf numFmtId="0" fontId="3" fillId="4" borderId="0" xfId="0" applyFont="1" applyFill="1" applyAlignment="1">
      <alignment horizontal="left" vertical="center"/>
    </xf>
    <xf numFmtId="0" fontId="0" fillId="0" borderId="0" xfId="0" applyFill="1" applyBorder="1" applyAlignment="1">
      <alignment horizontal="center" vertical="center"/>
    </xf>
    <xf numFmtId="0" fontId="9" fillId="4" borderId="0" xfId="0" applyFont="1" applyFill="1" applyAlignment="1">
      <alignment horizontal="left" vertical="center"/>
    </xf>
    <xf numFmtId="0" fontId="9" fillId="4" borderId="12" xfId="0" applyFont="1" applyFill="1" applyBorder="1" applyAlignment="1">
      <alignment horizontal="left" vertical="center"/>
    </xf>
    <xf numFmtId="0" fontId="0" fillId="4" borderId="0" xfId="0" applyFill="1" applyAlignment="1">
      <alignment horizontal="center" vertical="center"/>
    </xf>
    <xf numFmtId="0" fontId="9" fillId="4" borderId="6" xfId="0" applyFont="1" applyFill="1" applyBorder="1" applyAlignment="1">
      <alignment vertical="center"/>
    </xf>
    <xf numFmtId="0" fontId="9" fillId="4" borderId="12" xfId="0" applyFont="1" applyFill="1" applyBorder="1" applyAlignment="1">
      <alignment vertical="center"/>
    </xf>
    <xf numFmtId="0" fontId="0" fillId="0" borderId="0" xfId="0" applyFont="1" applyAlignment="1">
      <alignment horizontal="left"/>
    </xf>
    <xf numFmtId="0" fontId="0" fillId="0" borderId="36"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xf>
    <xf numFmtId="0" fontId="28" fillId="6" borderId="6" xfId="0" applyFont="1" applyFill="1" applyBorder="1" applyAlignment="1">
      <alignment horizontal="center" vertical="center"/>
    </xf>
    <xf numFmtId="0" fontId="0" fillId="0" borderId="12" xfId="0" applyBorder="1" applyAlignment="1">
      <alignment horizontal="center" vertical="center"/>
    </xf>
    <xf numFmtId="0" fontId="29" fillId="6" borderId="0" xfId="0" applyFont="1" applyFill="1" applyAlignment="1">
      <alignment horizontal="center" vertical="center"/>
    </xf>
    <xf numFmtId="0" fontId="30" fillId="6" borderId="0" xfId="0" applyFont="1" applyFill="1" applyAlignment="1">
      <alignment horizontal="center" vertical="center"/>
    </xf>
    <xf numFmtId="0" fontId="31" fillId="6" borderId="0" xfId="0" applyFont="1" applyFill="1" applyAlignment="1">
      <alignment horizontal="center" vertical="center"/>
    </xf>
    <xf numFmtId="0" fontId="1" fillId="0" borderId="6" xfId="0" applyFont="1" applyBorder="1" applyAlignment="1">
      <alignment vertical="center"/>
    </xf>
    <xf numFmtId="0" fontId="3" fillId="0" borderId="46" xfId="0" applyFont="1" applyBorder="1" applyAlignment="1">
      <alignment horizontal="center" vertical="center"/>
    </xf>
    <xf numFmtId="0" fontId="0" fillId="0" borderId="46" xfId="0" applyBorder="1" applyAlignment="1">
      <alignment horizontal="center" vertical="center"/>
    </xf>
    <xf numFmtId="0" fontId="3" fillId="7" borderId="46" xfId="0" applyFont="1" applyFill="1" applyBorder="1" applyAlignment="1">
      <alignment horizontal="center" vertical="center"/>
    </xf>
    <xf numFmtId="0" fontId="3" fillId="8" borderId="46" xfId="0" applyFont="1" applyFill="1" applyBorder="1" applyAlignment="1">
      <alignment horizontal="center" vertical="center"/>
    </xf>
    <xf numFmtId="0" fontId="0" fillId="0" borderId="6" xfId="0" applyBorder="1" applyAlignment="1">
      <alignment horizontal="left" vertical="center"/>
    </xf>
    <xf numFmtId="0" fontId="0" fillId="0" borderId="0" xfId="0" applyAlignment="1">
      <alignment horizontal="left" vertical="center"/>
    </xf>
    <xf numFmtId="0" fontId="29" fillId="6" borderId="6" xfId="0" applyFont="1" applyFill="1" applyBorder="1" applyAlignment="1">
      <alignment horizontal="center" vertical="center"/>
    </xf>
    <xf numFmtId="0" fontId="0" fillId="0" borderId="16" xfId="0"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center" vertical="center"/>
    </xf>
    <xf numFmtId="0" fontId="0" fillId="0" borderId="17" xfId="0" applyBorder="1" applyAlignment="1">
      <alignment horizontal="center" vertical="center"/>
    </xf>
    <xf numFmtId="0" fontId="1" fillId="0" borderId="6" xfId="0" applyFont="1" applyBorder="1" applyAlignment="1">
      <alignment horizontal="left" vertical="center" indent="2"/>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6" fillId="0" borderId="20" xfId="0" applyFont="1" applyBorder="1" applyAlignment="1">
      <alignment horizontal="center" vertical="center"/>
    </xf>
    <xf numFmtId="0" fontId="3" fillId="0" borderId="13" xfId="0" applyFont="1" applyBorder="1" applyAlignment="1">
      <alignment vertical="center"/>
    </xf>
    <xf numFmtId="0" fontId="3" fillId="0" borderId="14" xfId="0" applyFont="1" applyBorder="1" applyAlignment="1">
      <alignment vertical="center"/>
    </xf>
    <xf numFmtId="0" fontId="3" fillId="10" borderId="14" xfId="0" applyFont="1" applyFill="1" applyBorder="1" applyAlignment="1">
      <alignment horizontal="center"/>
    </xf>
    <xf numFmtId="0" fontId="3" fillId="0" borderId="14" xfId="0" applyFont="1" applyBorder="1" applyAlignment="1">
      <alignment horizontal="center" vertical="center"/>
    </xf>
    <xf numFmtId="0" fontId="32" fillId="0" borderId="14" xfId="0" applyFont="1" applyBorder="1" applyAlignment="1">
      <alignment vertical="center"/>
    </xf>
    <xf numFmtId="0" fontId="32" fillId="0" borderId="14" xfId="0" applyFont="1" applyBorder="1" applyAlignment="1">
      <alignment horizontal="center" vertical="center"/>
    </xf>
    <xf numFmtId="0" fontId="32" fillId="0" borderId="15" xfId="0" applyFont="1" applyBorder="1" applyAlignment="1">
      <alignment horizontal="center" vertical="center"/>
    </xf>
    <xf numFmtId="0" fontId="0" fillId="0" borderId="6" xfId="0" applyBorder="1" applyAlignment="1">
      <alignment horizontal="right" vertical="center"/>
    </xf>
    <xf numFmtId="0" fontId="3" fillId="0" borderId="16" xfId="0" applyFont="1" applyBorder="1" applyAlignment="1">
      <alignment vertical="center"/>
    </xf>
    <xf numFmtId="0" fontId="3" fillId="0" borderId="7" xfId="0" applyFont="1" applyBorder="1" applyAlignment="1">
      <alignment vertical="center"/>
    </xf>
    <xf numFmtId="0" fontId="3" fillId="10" borderId="7" xfId="0" applyFont="1" applyFill="1" applyBorder="1" applyAlignment="1">
      <alignment horizontal="center"/>
    </xf>
    <xf numFmtId="0" fontId="3" fillId="0" borderId="7" xfId="0" applyFont="1" applyBorder="1" applyAlignment="1">
      <alignment horizontal="center" vertical="center"/>
    </xf>
    <xf numFmtId="0" fontId="0" fillId="0" borderId="7" xfId="0" applyBorder="1" applyAlignment="1">
      <alignment vertical="center"/>
    </xf>
    <xf numFmtId="0" fontId="1" fillId="0" borderId="6" xfId="0" applyFont="1" applyBorder="1" applyAlignment="1">
      <alignment horizontal="right" vertical="center"/>
    </xf>
    <xf numFmtId="0" fontId="32" fillId="11" borderId="14" xfId="0" applyFont="1" applyFill="1" applyBorder="1" applyAlignment="1">
      <alignment vertical="center"/>
    </xf>
    <xf numFmtId="0" fontId="32" fillId="11" borderId="14" xfId="0" applyFont="1" applyFill="1" applyBorder="1" applyAlignment="1">
      <alignment horizontal="center" vertical="center"/>
    </xf>
    <xf numFmtId="0" fontId="32" fillId="11" borderId="15" xfId="0" applyFont="1" applyFill="1" applyBorder="1" applyAlignment="1">
      <alignment horizontal="center" vertical="center"/>
    </xf>
    <xf numFmtId="0" fontId="9" fillId="11" borderId="16" xfId="0" applyFont="1" applyFill="1" applyBorder="1" applyAlignment="1">
      <alignment horizontal="right" vertical="center" indent="2"/>
    </xf>
    <xf numFmtId="0" fontId="0" fillId="11" borderId="14" xfId="0" applyFill="1" applyBorder="1" applyAlignment="1">
      <alignment vertical="center"/>
    </xf>
    <xf numFmtId="0" fontId="0" fillId="11" borderId="14" xfId="0" applyFill="1" applyBorder="1" applyAlignment="1">
      <alignment horizontal="center" vertical="center"/>
    </xf>
    <xf numFmtId="0" fontId="0" fillId="11" borderId="15" xfId="0" applyFill="1" applyBorder="1" applyAlignment="1">
      <alignment horizontal="center" vertical="center"/>
    </xf>
    <xf numFmtId="0" fontId="9" fillId="0" borderId="0" xfId="0" applyFont="1" applyAlignment="1">
      <alignment vertical="center"/>
    </xf>
    <xf numFmtId="0" fontId="0" fillId="0" borderId="6" xfId="0" applyBorder="1" applyAlignment="1">
      <alignment horizontal="left" vertical="center" indent="1"/>
    </xf>
    <xf numFmtId="0" fontId="1" fillId="0" borderId="6" xfId="0" applyFont="1" applyBorder="1" applyAlignment="1">
      <alignment horizontal="left" vertical="center" indent="1"/>
    </xf>
    <xf numFmtId="0" fontId="1" fillId="0" borderId="6" xfId="0" applyFont="1" applyBorder="1" applyAlignment="1">
      <alignment horizontal="left" vertical="center" wrapText="1" indent="1"/>
    </xf>
    <xf numFmtId="0" fontId="28" fillId="6" borderId="0" xfId="0" applyFont="1" applyFill="1" applyBorder="1" applyAlignment="1">
      <alignment horizontal="center" vertical="center"/>
    </xf>
    <xf numFmtId="0" fontId="15" fillId="0" borderId="6" xfId="0" applyFont="1" applyBorder="1" applyAlignment="1">
      <alignment vertical="center"/>
    </xf>
    <xf numFmtId="0" fontId="0" fillId="0" borderId="0" xfId="0"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3" fillId="9" borderId="0" xfId="0" applyFont="1" applyFill="1" applyBorder="1" applyAlignment="1">
      <alignment horizontal="center" vertical="center"/>
    </xf>
    <xf numFmtId="0" fontId="3" fillId="7" borderId="0" xfId="0" applyFont="1" applyFill="1" applyBorder="1" applyAlignment="1">
      <alignment horizontal="center" vertical="center"/>
    </xf>
    <xf numFmtId="0" fontId="33" fillId="0" borderId="6" xfId="0" applyFont="1" applyBorder="1" applyAlignment="1">
      <alignment horizontal="left" vertical="center" wrapText="1" indent="1"/>
    </xf>
    <xf numFmtId="0" fontId="0" fillId="0" borderId="0" xfId="0" applyBorder="1" applyAlignment="1">
      <alignment vertical="top"/>
    </xf>
    <xf numFmtId="0" fontId="0" fillId="0" borderId="12" xfId="0" applyBorder="1" applyAlignment="1">
      <alignment vertical="top"/>
    </xf>
    <xf numFmtId="0" fontId="0" fillId="0" borderId="0" xfId="0" applyBorder="1" applyAlignment="1"/>
    <xf numFmtId="0" fontId="0" fillId="0" borderId="12" xfId="0" applyBorder="1" applyAlignment="1"/>
    <xf numFmtId="0" fontId="0" fillId="0" borderId="0" xfId="0" applyBorder="1" applyAlignment="1">
      <alignment wrapText="1"/>
    </xf>
    <xf numFmtId="0" fontId="0" fillId="0" borderId="12" xfId="0" applyBorder="1" applyAlignment="1">
      <alignment wrapText="1"/>
    </xf>
    <xf numFmtId="0" fontId="0" fillId="0" borderId="0" xfId="0" applyBorder="1" applyAlignment="1"/>
    <xf numFmtId="0" fontId="0" fillId="0" borderId="12" xfId="0" applyBorder="1" applyAlignment="1"/>
    <xf numFmtId="0" fontId="28" fillId="6" borderId="12" xfId="0" applyFont="1" applyFill="1" applyBorder="1" applyAlignment="1">
      <alignment horizontal="center" vertical="center"/>
    </xf>
    <xf numFmtId="0" fontId="3" fillId="12" borderId="0" xfId="0" applyFont="1" applyFill="1" applyBorder="1" applyAlignment="1">
      <alignment horizontal="center" vertic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1485.3333333333333</c:v>
                </c:pt>
                <c:pt idx="1">
                  <c:v>1557.2805454545453</c:v>
                </c:pt>
                <c:pt idx="2">
                  <c:v>1801.15903</c:v>
                </c:pt>
                <c:pt idx="3">
                  <c:v>2099.1299794444444</c:v>
                </c:pt>
                <c:pt idx="4">
                  <c:v>2478.0347882187502</c:v>
                </c:pt>
                <c:pt idx="5">
                  <c:v>2768.0656294716669</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110067</xdr:colOff>
      <xdr:row>1</xdr:row>
      <xdr:rowOff>42334</xdr:rowOff>
    </xdr:from>
    <xdr:to>
      <xdr:col>9</xdr:col>
      <xdr:colOff>223095</xdr:colOff>
      <xdr:row>6</xdr:row>
      <xdr:rowOff>97418</xdr:rowOff>
    </xdr:to>
    <xdr:pic>
      <xdr:nvPicPr>
        <xdr:cNvPr id="4" name="Imagen 3" descr="Resultado de imagen de autozone png logo">
          <a:extLst>
            <a:ext uri="{FF2B5EF4-FFF2-40B4-BE49-F238E27FC236}">
              <a16:creationId xmlns:a16="http://schemas.microsoft.com/office/drawing/2014/main" id="{041420FC-CF10-426F-90E5-86EBF26EDB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56867" y="245534"/>
          <a:ext cx="2373629" cy="121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563880</xdr:colOff>
      <xdr:row>2</xdr:row>
      <xdr:rowOff>7620</xdr:rowOff>
    </xdr:from>
    <xdr:to>
      <xdr:col>9</xdr:col>
      <xdr:colOff>41909</xdr:colOff>
      <xdr:row>6</xdr:row>
      <xdr:rowOff>460637</xdr:rowOff>
    </xdr:to>
    <xdr:pic>
      <xdr:nvPicPr>
        <xdr:cNvPr id="4" name="Imagen 3" descr="Resultado de imagen de autozone png logo">
          <a:extLst>
            <a:ext uri="{FF2B5EF4-FFF2-40B4-BE49-F238E27FC236}">
              <a16:creationId xmlns:a16="http://schemas.microsoft.com/office/drawing/2014/main" id="{40B50FC5-D86B-46D0-BF9D-AA38E38D7C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0" y="403860"/>
          <a:ext cx="2373629" cy="121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487680</xdr:colOff>
      <xdr:row>2</xdr:row>
      <xdr:rowOff>7620</xdr:rowOff>
    </xdr:from>
    <xdr:to>
      <xdr:col>9</xdr:col>
      <xdr:colOff>361949</xdr:colOff>
      <xdr:row>6</xdr:row>
      <xdr:rowOff>460637</xdr:rowOff>
    </xdr:to>
    <xdr:pic>
      <xdr:nvPicPr>
        <xdr:cNvPr id="4" name="Imagen 3" descr="Resultado de imagen de autozone png logo">
          <a:extLst>
            <a:ext uri="{FF2B5EF4-FFF2-40B4-BE49-F238E27FC236}">
              <a16:creationId xmlns:a16="http://schemas.microsoft.com/office/drawing/2014/main" id="{25ACDD16-C776-474E-9574-E7D09BD7FE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30240" y="388620"/>
          <a:ext cx="2373629" cy="121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365760</xdr:colOff>
      <xdr:row>1</xdr:row>
      <xdr:rowOff>114300</xdr:rowOff>
    </xdr:from>
    <xdr:to>
      <xdr:col>9</xdr:col>
      <xdr:colOff>491489</xdr:colOff>
      <xdr:row>6</xdr:row>
      <xdr:rowOff>376817</xdr:rowOff>
    </xdr:to>
    <xdr:pic>
      <xdr:nvPicPr>
        <xdr:cNvPr id="5" name="Imagen 4" descr="Resultado de imagen de autozone png logo">
          <a:extLst>
            <a:ext uri="{FF2B5EF4-FFF2-40B4-BE49-F238E27FC236}">
              <a16:creationId xmlns:a16="http://schemas.microsoft.com/office/drawing/2014/main" id="{990761C5-750A-417A-A408-77AB706B25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5480" y="304800"/>
          <a:ext cx="2373629" cy="121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55"/>
  <sheetViews>
    <sheetView tabSelected="1" topLeftCell="D27" zoomScale="110" zoomScaleNormal="110" workbookViewId="0">
      <selection activeCell="G31" sqref="G31:K31"/>
    </sheetView>
  </sheetViews>
  <sheetFormatPr baseColWidth="10" defaultColWidth="11.5" defaultRowHeight="16" outlineLevelRow="1" x14ac:dyDescent="0.2"/>
  <cols>
    <col min="1" max="1" width="3.33203125" style="42" customWidth="1"/>
    <col min="2" max="2" width="48.83203125" style="31" customWidth="1"/>
    <col min="3" max="4" width="11" style="71" customWidth="1"/>
    <col min="5" max="5" width="19.6640625" style="71" customWidth="1"/>
    <col min="6" max="14" width="11" style="71" customWidth="1"/>
    <col min="15" max="15" width="14.5" style="42" customWidth="1"/>
    <col min="16" max="16384" width="11.5" style="42"/>
  </cols>
  <sheetData>
    <row r="1" spans="2:19" ht="17" thickBot="1" x14ac:dyDescent="0.25"/>
    <row r="2" spans="2:19" ht="30" customHeight="1" x14ac:dyDescent="0.2">
      <c r="B2" s="260"/>
      <c r="C2" s="263"/>
      <c r="D2" s="264"/>
      <c r="E2" s="264"/>
      <c r="F2" s="264"/>
      <c r="G2" s="264"/>
      <c r="H2" s="264"/>
      <c r="I2" s="264"/>
      <c r="J2" s="264"/>
      <c r="K2" s="264"/>
      <c r="L2" s="264"/>
      <c r="M2" s="264"/>
      <c r="N2" s="265"/>
      <c r="O2" s="24"/>
      <c r="P2" s="24"/>
      <c r="Q2" s="14"/>
      <c r="R2" s="14"/>
    </row>
    <row r="3" spans="2:19" ht="16" customHeight="1" x14ac:dyDescent="0.2">
      <c r="B3" s="261"/>
      <c r="C3" s="266"/>
      <c r="D3" s="267"/>
      <c r="E3" s="267"/>
      <c r="F3" s="267"/>
      <c r="G3" s="267"/>
      <c r="H3" s="267"/>
      <c r="I3" s="267"/>
      <c r="J3" s="267"/>
      <c r="K3" s="267"/>
      <c r="L3" s="267"/>
      <c r="M3" s="267"/>
      <c r="N3" s="268"/>
      <c r="O3" s="24"/>
      <c r="P3" s="24"/>
      <c r="Q3" s="14"/>
      <c r="R3" s="14"/>
    </row>
    <row r="4" spans="2:19" ht="16" customHeight="1" x14ac:dyDescent="0.2">
      <c r="B4" s="261"/>
      <c r="C4" s="266"/>
      <c r="D4" s="267"/>
      <c r="E4" s="267"/>
      <c r="F4" s="267"/>
      <c r="G4" s="267"/>
      <c r="H4" s="267"/>
      <c r="I4" s="267"/>
      <c r="J4" s="267"/>
      <c r="K4" s="267"/>
      <c r="L4" s="267"/>
      <c r="M4" s="267"/>
      <c r="N4" s="268"/>
      <c r="O4" s="24"/>
      <c r="P4" s="24"/>
      <c r="Q4" s="14"/>
      <c r="R4" s="14"/>
    </row>
    <row r="5" spans="2:19" ht="16" customHeight="1" x14ac:dyDescent="0.2">
      <c r="B5" s="261"/>
      <c r="C5" s="266"/>
      <c r="D5" s="267"/>
      <c r="E5" s="267"/>
      <c r="F5" s="267"/>
      <c r="G5" s="267"/>
      <c r="H5" s="267"/>
      <c r="I5" s="267"/>
      <c r="J5" s="267"/>
      <c r="K5" s="267"/>
      <c r="L5" s="267"/>
      <c r="M5" s="267"/>
      <c r="N5" s="268"/>
      <c r="O5" s="24"/>
      <c r="P5" s="24"/>
      <c r="Q5" s="14"/>
      <c r="R5" s="14"/>
    </row>
    <row r="6" spans="2:19" ht="16" customHeight="1" x14ac:dyDescent="0.2">
      <c r="B6" s="261"/>
      <c r="C6" s="266"/>
      <c r="D6" s="267"/>
      <c r="E6" s="267"/>
      <c r="F6" s="267"/>
      <c r="G6" s="267"/>
      <c r="H6" s="267"/>
      <c r="I6" s="267"/>
      <c r="J6" s="267"/>
      <c r="K6" s="267"/>
      <c r="L6" s="267"/>
      <c r="M6" s="267"/>
      <c r="N6" s="268"/>
      <c r="O6" s="24"/>
      <c r="P6" s="24"/>
      <c r="Q6" s="14"/>
    </row>
    <row r="7" spans="2:19" ht="16" customHeight="1" thickBot="1" x14ac:dyDescent="0.25">
      <c r="B7" s="261"/>
      <c r="C7" s="269"/>
      <c r="D7" s="270"/>
      <c r="E7" s="270"/>
      <c r="F7" s="270"/>
      <c r="G7" s="270"/>
      <c r="H7" s="270"/>
      <c r="I7" s="270"/>
      <c r="J7" s="270"/>
      <c r="K7" s="270"/>
      <c r="L7" s="270"/>
      <c r="M7" s="270"/>
      <c r="N7" s="271"/>
      <c r="O7" s="24"/>
      <c r="P7" s="24"/>
      <c r="Q7" s="14"/>
    </row>
    <row r="8" spans="2:19" ht="16" customHeight="1" thickBot="1" x14ac:dyDescent="0.25">
      <c r="B8" s="262"/>
      <c r="C8" s="32">
        <v>2014</v>
      </c>
      <c r="D8" s="33">
        <v>2015</v>
      </c>
      <c r="E8" s="33">
        <v>2016</v>
      </c>
      <c r="F8" s="33">
        <v>2017</v>
      </c>
      <c r="G8" s="33">
        <v>2018</v>
      </c>
      <c r="H8" s="33">
        <v>2019</v>
      </c>
      <c r="I8" s="172">
        <v>2020</v>
      </c>
      <c r="J8" s="100">
        <v>2021</v>
      </c>
      <c r="K8" s="100">
        <v>2022</v>
      </c>
      <c r="L8" s="100">
        <v>2023</v>
      </c>
      <c r="M8" s="100">
        <v>2024</v>
      </c>
      <c r="N8" s="101">
        <v>2025</v>
      </c>
      <c r="O8" s="14"/>
      <c r="P8" s="14"/>
      <c r="Q8" s="14"/>
    </row>
    <row r="9" spans="2:19" ht="16" customHeight="1" x14ac:dyDescent="0.2">
      <c r="B9" s="69" t="s">
        <v>36</v>
      </c>
      <c r="C9" s="72"/>
      <c r="D9" s="73"/>
      <c r="E9" s="73"/>
      <c r="F9" s="73"/>
      <c r="G9" s="73"/>
      <c r="H9" s="73"/>
      <c r="I9" s="175"/>
      <c r="J9" s="73"/>
      <c r="K9" s="73"/>
      <c r="L9" s="73"/>
      <c r="M9" s="74"/>
      <c r="N9" s="75"/>
      <c r="O9" s="14"/>
      <c r="P9" s="14"/>
      <c r="Q9" s="14"/>
    </row>
    <row r="10" spans="2:19" ht="16" customHeight="1" thickBot="1" x14ac:dyDescent="0.25">
      <c r="B10" s="64" t="s">
        <v>15</v>
      </c>
      <c r="C10" s="238">
        <v>9475</v>
      </c>
      <c r="D10" s="238">
        <v>10187</v>
      </c>
      <c r="E10" s="238">
        <v>10635</v>
      </c>
      <c r="F10" s="238">
        <v>10888</v>
      </c>
      <c r="G10" s="238">
        <v>11221</v>
      </c>
      <c r="H10" s="243">
        <v>11863</v>
      </c>
      <c r="I10" s="176">
        <v>12632</v>
      </c>
      <c r="J10" s="76">
        <f t="shared" ref="J10:N10" si="0">(I10*$P$11)+I10</f>
        <v>13263.6</v>
      </c>
      <c r="K10" s="76">
        <f t="shared" si="0"/>
        <v>13926.78</v>
      </c>
      <c r="L10" s="76">
        <f t="shared" si="0"/>
        <v>14623.119000000001</v>
      </c>
      <c r="M10" s="76">
        <f t="shared" si="0"/>
        <v>15354.274950000001</v>
      </c>
      <c r="N10" s="77">
        <f t="shared" si="0"/>
        <v>16121.988697500001</v>
      </c>
      <c r="O10" s="14"/>
      <c r="P10" s="14"/>
      <c r="Q10" s="14"/>
    </row>
    <row r="11" spans="2:19" ht="15.75" customHeight="1" thickBot="1" x14ac:dyDescent="0.25">
      <c r="B11" s="205" t="s">
        <v>35</v>
      </c>
      <c r="C11" s="79" t="e">
        <f>(C10-#REF!)/#REF!</f>
        <v>#REF!</v>
      </c>
      <c r="D11" s="79">
        <f t="shared" ref="D11" si="1">(D10-C10)/C10</f>
        <v>7.5145118733509236E-2</v>
      </c>
      <c r="E11" s="79">
        <f t="shared" ref="E11" si="2">(E10-D10)/D10</f>
        <v>4.3977618533424953E-2</v>
      </c>
      <c r="F11" s="79">
        <f t="shared" ref="F11" si="3">(F10-E10)/E10</f>
        <v>2.3789374706158908E-2</v>
      </c>
      <c r="G11" s="79">
        <f t="shared" ref="G11" si="4">(G10-F10)/F10</f>
        <v>3.0584129316678914E-2</v>
      </c>
      <c r="H11" s="79">
        <f t="shared" ref="H11:I11" si="5">(H10-G10)/G10</f>
        <v>5.7214152036360398E-2</v>
      </c>
      <c r="I11" s="79">
        <f t="shared" si="5"/>
        <v>6.482340048891512E-2</v>
      </c>
      <c r="J11" s="185">
        <f t="shared" ref="J11:N11" si="6">$P$11</f>
        <v>0.05</v>
      </c>
      <c r="K11" s="79">
        <f t="shared" si="6"/>
        <v>0.05</v>
      </c>
      <c r="L11" s="79">
        <f t="shared" si="6"/>
        <v>0.05</v>
      </c>
      <c r="M11" s="79">
        <f t="shared" si="6"/>
        <v>0.05</v>
      </c>
      <c r="N11" s="80">
        <f t="shared" si="6"/>
        <v>0.05</v>
      </c>
      <c r="O11" s="43" t="s">
        <v>33</v>
      </c>
      <c r="P11" s="10">
        <v>0.05</v>
      </c>
      <c r="Q11" s="14"/>
      <c r="S11"/>
    </row>
    <row r="12" spans="2:19" ht="16" customHeight="1" x14ac:dyDescent="0.2">
      <c r="B12" s="207" t="s">
        <v>6</v>
      </c>
      <c r="C12" s="83">
        <f t="shared" ref="C12:I12" si="7">C15+C14</f>
        <v>2081</v>
      </c>
      <c r="D12" s="83">
        <f t="shared" si="7"/>
        <v>2222</v>
      </c>
      <c r="E12" s="83">
        <f t="shared" si="7"/>
        <v>2357</v>
      </c>
      <c r="F12" s="83">
        <f t="shared" si="7"/>
        <v>2403</v>
      </c>
      <c r="G12" s="83">
        <f t="shared" si="7"/>
        <v>2155</v>
      </c>
      <c r="H12" s="201">
        <f t="shared" si="7"/>
        <v>2585</v>
      </c>
      <c r="I12" s="201">
        <f t="shared" si="7"/>
        <v>2815</v>
      </c>
      <c r="J12" s="248">
        <f t="shared" ref="J12:N12" si="8">J15+J14</f>
        <v>2804.2979999999998</v>
      </c>
      <c r="K12" s="83">
        <f t="shared" si="8"/>
        <v>2944.5129000000002</v>
      </c>
      <c r="L12" s="83">
        <f t="shared" si="8"/>
        <v>3091.7385450000002</v>
      </c>
      <c r="M12" s="83">
        <f t="shared" si="8"/>
        <v>3246.3254722500001</v>
      </c>
      <c r="N12" s="84">
        <f t="shared" si="8"/>
        <v>3408.6417458625001</v>
      </c>
      <c r="O12" s="14"/>
      <c r="P12" s="18"/>
      <c r="Q12" s="14"/>
    </row>
    <row r="13" spans="2:19" ht="16" customHeight="1" x14ac:dyDescent="0.2">
      <c r="B13" s="205" t="s">
        <v>16</v>
      </c>
      <c r="C13" s="79">
        <f>(C12/C10)</f>
        <v>0.21963060686015831</v>
      </c>
      <c r="D13" s="79">
        <f>(D12/D10)</f>
        <v>0.21812113477962108</v>
      </c>
      <c r="E13" s="79">
        <f>(E12/E10)</f>
        <v>0.22162670427832629</v>
      </c>
      <c r="F13" s="79">
        <f>(F12/F10)</f>
        <v>0.22070168993387215</v>
      </c>
      <c r="G13" s="79">
        <f>(G12/G10)</f>
        <v>0.1920506193743873</v>
      </c>
      <c r="H13" s="79">
        <f t="shared" ref="H13:I13" si="9">(H12/H10)</f>
        <v>0.21790440866559893</v>
      </c>
      <c r="I13" s="80">
        <f t="shared" si="9"/>
        <v>0.22284673844205194</v>
      </c>
      <c r="J13" s="185">
        <f>J12/J10</f>
        <v>0.2114281190626979</v>
      </c>
      <c r="K13" s="79">
        <f>K12/K10</f>
        <v>0.2114281190626979</v>
      </c>
      <c r="L13" s="79">
        <f>L12/L10</f>
        <v>0.2114281190626979</v>
      </c>
      <c r="M13" s="79">
        <f>M12/M10</f>
        <v>0.2114281190626979</v>
      </c>
      <c r="N13" s="80">
        <f>N12/N10</f>
        <v>0.2114281190626979</v>
      </c>
      <c r="O13" s="14"/>
      <c r="P13" s="14"/>
      <c r="Q13" s="14"/>
    </row>
    <row r="14" spans="2:19" ht="16" customHeight="1" thickBot="1" x14ac:dyDescent="0.25">
      <c r="B14" s="204" t="s">
        <v>0</v>
      </c>
      <c r="C14" s="238">
        <v>251</v>
      </c>
      <c r="D14" s="238">
        <v>269</v>
      </c>
      <c r="E14" s="238">
        <v>297</v>
      </c>
      <c r="F14" s="238">
        <v>323</v>
      </c>
      <c r="G14" s="238">
        <v>345</v>
      </c>
      <c r="H14" s="244">
        <v>369</v>
      </c>
      <c r="I14" s="232">
        <v>397</v>
      </c>
      <c r="J14" s="230">
        <f>(I14*$P$11)+I14</f>
        <v>416.85</v>
      </c>
      <c r="K14" s="228">
        <f t="shared" ref="K14:N14" si="10">(J14*$P$11)+J14</f>
        <v>437.6925</v>
      </c>
      <c r="L14" s="230">
        <f t="shared" si="10"/>
        <v>459.57712500000002</v>
      </c>
      <c r="M14" s="210">
        <f t="shared" si="10"/>
        <v>482.55598125</v>
      </c>
      <c r="N14" s="230">
        <f t="shared" si="10"/>
        <v>506.68378031250001</v>
      </c>
      <c r="O14" s="211"/>
      <c r="P14" s="14"/>
      <c r="Q14" s="14"/>
    </row>
    <row r="15" spans="2:19" ht="16" customHeight="1" outlineLevel="1" thickBot="1" x14ac:dyDescent="0.25">
      <c r="B15" s="64" t="s">
        <v>7</v>
      </c>
      <c r="C15" s="145">
        <v>1830</v>
      </c>
      <c r="D15" s="145">
        <v>1953</v>
      </c>
      <c r="E15" s="145">
        <v>2060</v>
      </c>
      <c r="F15" s="145">
        <v>2080</v>
      </c>
      <c r="G15" s="145">
        <v>1810</v>
      </c>
      <c r="H15" s="145">
        <v>2216</v>
      </c>
      <c r="I15" s="177">
        <v>2418</v>
      </c>
      <c r="J15" s="76">
        <f>J10*$P$16</f>
        <v>2387.4479999999999</v>
      </c>
      <c r="K15" s="76">
        <f>K10*$P$16</f>
        <v>2506.8204000000001</v>
      </c>
      <c r="L15" s="76">
        <f>L10*$P$16</f>
        <v>2632.1614199999999</v>
      </c>
      <c r="M15" s="76">
        <f>M10*$P$16</f>
        <v>2763.769491</v>
      </c>
      <c r="N15" s="77">
        <f>N10*$P$16</f>
        <v>2901.9579655500002</v>
      </c>
      <c r="O15" s="14"/>
      <c r="P15" s="14"/>
      <c r="Q15" s="14"/>
    </row>
    <row r="16" spans="2:19" ht="16" customHeight="1" outlineLevel="1" thickBot="1" x14ac:dyDescent="0.25">
      <c r="B16" s="205" t="s">
        <v>17</v>
      </c>
      <c r="C16" s="234">
        <f t="shared" ref="C16:I16" si="11">(C15/C10)</f>
        <v>0.19313984168865436</v>
      </c>
      <c r="D16" s="234">
        <f t="shared" si="11"/>
        <v>0.19171493079414942</v>
      </c>
      <c r="E16" s="234">
        <f t="shared" si="11"/>
        <v>0.19370004701457452</v>
      </c>
      <c r="F16" s="234">
        <f t="shared" si="11"/>
        <v>0.19103600293901543</v>
      </c>
      <c r="G16" s="234">
        <f>(G15/G10)</f>
        <v>0.16130469655110952</v>
      </c>
      <c r="H16" s="234">
        <f t="shared" si="11"/>
        <v>0.18679929191604147</v>
      </c>
      <c r="I16" s="235">
        <f t="shared" si="11"/>
        <v>0.19141861937935403</v>
      </c>
      <c r="J16" s="236">
        <f t="shared" ref="J16:N16" si="12">(J15/J10)</f>
        <v>0.18</v>
      </c>
      <c r="K16" s="236">
        <f t="shared" si="12"/>
        <v>0.18</v>
      </c>
      <c r="L16" s="236">
        <f t="shared" si="12"/>
        <v>0.18</v>
      </c>
      <c r="M16" s="236">
        <f t="shared" si="12"/>
        <v>0.18</v>
      </c>
      <c r="N16" s="237">
        <f t="shared" si="12"/>
        <v>0.18</v>
      </c>
      <c r="O16" s="43" t="s">
        <v>32</v>
      </c>
      <c r="P16" s="17">
        <v>0.18</v>
      </c>
      <c r="Q16" s="14"/>
    </row>
    <row r="17" spans="2:17" ht="16" customHeight="1" outlineLevel="1" x14ac:dyDescent="0.2">
      <c r="B17" s="272" t="s">
        <v>55</v>
      </c>
      <c r="C17" s="239">
        <v>168</v>
      </c>
      <c r="D17" s="239">
        <v>150</v>
      </c>
      <c r="E17" s="239">
        <v>147</v>
      </c>
      <c r="F17" s="239">
        <v>155</v>
      </c>
      <c r="G17" s="239">
        <v>175</v>
      </c>
      <c r="H17" s="245">
        <v>185</v>
      </c>
      <c r="I17" s="187">
        <v>201</v>
      </c>
      <c r="J17" s="133">
        <f>(I17*$P$11)+I17</f>
        <v>211.05</v>
      </c>
      <c r="K17" s="133">
        <f t="shared" ref="K17:N17" si="13">(J17*$P$11)+J17</f>
        <v>221.60250000000002</v>
      </c>
      <c r="L17" s="133">
        <f t="shared" si="13"/>
        <v>232.68262500000003</v>
      </c>
      <c r="M17" s="133">
        <f t="shared" si="13"/>
        <v>244.31675625000003</v>
      </c>
      <c r="N17" s="134">
        <f t="shared" si="13"/>
        <v>256.53259406250004</v>
      </c>
      <c r="O17" s="14"/>
      <c r="P17" s="14"/>
      <c r="Q17" s="14"/>
    </row>
    <row r="18" spans="2:17" ht="16" customHeight="1" outlineLevel="1" thickBot="1" x14ac:dyDescent="0.25">
      <c r="B18" s="273"/>
      <c r="C18" s="178"/>
      <c r="D18" s="178"/>
      <c r="E18" s="178"/>
      <c r="F18" s="178"/>
      <c r="G18" s="186"/>
      <c r="H18" s="186"/>
      <c r="I18" s="179"/>
      <c r="J18" s="82"/>
      <c r="K18" s="82"/>
      <c r="L18" s="82"/>
      <c r="M18" s="82"/>
      <c r="N18" s="88"/>
      <c r="O18" s="14"/>
      <c r="P18" s="14"/>
      <c r="Q18" s="14"/>
    </row>
    <row r="19" spans="2:17" ht="16" customHeight="1" thickBot="1" x14ac:dyDescent="0.25">
      <c r="B19" s="203" t="s">
        <v>1</v>
      </c>
      <c r="C19" s="173">
        <f t="shared" ref="C19:I19" si="14">C15-C17</f>
        <v>1662</v>
      </c>
      <c r="D19" s="173">
        <f t="shared" si="14"/>
        <v>1803</v>
      </c>
      <c r="E19" s="173">
        <f t="shared" si="14"/>
        <v>1913</v>
      </c>
      <c r="F19" s="173">
        <f t="shared" si="14"/>
        <v>1925</v>
      </c>
      <c r="G19" s="173">
        <f t="shared" si="14"/>
        <v>1635</v>
      </c>
      <c r="H19" s="173">
        <f t="shared" si="14"/>
        <v>2031</v>
      </c>
      <c r="I19" s="174">
        <f t="shared" si="14"/>
        <v>2217</v>
      </c>
      <c r="J19" s="89">
        <f t="shared" ref="J19:N19" si="15">J15-J17-J18</f>
        <v>2176.3979999999997</v>
      </c>
      <c r="K19" s="89">
        <f t="shared" si="15"/>
        <v>2285.2179000000001</v>
      </c>
      <c r="L19" s="89">
        <f t="shared" si="15"/>
        <v>2399.478795</v>
      </c>
      <c r="M19" s="89">
        <f t="shared" si="15"/>
        <v>2519.4527347499998</v>
      </c>
      <c r="N19" s="90">
        <f t="shared" si="15"/>
        <v>2645.4253714875003</v>
      </c>
      <c r="O19" s="14"/>
      <c r="P19" s="14"/>
      <c r="Q19" s="14"/>
    </row>
    <row r="20" spans="2:17" ht="16" customHeight="1" collapsed="1" thickBot="1" x14ac:dyDescent="0.25">
      <c r="B20" s="204" t="s">
        <v>2</v>
      </c>
      <c r="C20" s="239">
        <v>592</v>
      </c>
      <c r="D20" s="239">
        <v>642</v>
      </c>
      <c r="E20" s="239">
        <v>671</v>
      </c>
      <c r="F20" s="239">
        <v>644</v>
      </c>
      <c r="G20" s="239">
        <v>298</v>
      </c>
      <c r="H20" s="246">
        <v>414</v>
      </c>
      <c r="I20" s="188">
        <v>483</v>
      </c>
      <c r="J20" s="86">
        <f>J19*J21</f>
        <v>457.04357999999991</v>
      </c>
      <c r="K20" s="86">
        <f t="shared" ref="K20:N20" si="16">K19*K21</f>
        <v>479.895759</v>
      </c>
      <c r="L20" s="86">
        <f t="shared" si="16"/>
        <v>503.89054694999999</v>
      </c>
      <c r="M20" s="86">
        <f t="shared" si="16"/>
        <v>529.08507429749989</v>
      </c>
      <c r="N20" s="87">
        <f t="shared" si="16"/>
        <v>555.53932801237499</v>
      </c>
      <c r="O20" s="14"/>
      <c r="P20" s="14"/>
      <c r="Q20" s="14"/>
    </row>
    <row r="21" spans="2:17" ht="16" customHeight="1" thickBot="1" x14ac:dyDescent="0.25">
      <c r="B21" s="205" t="s">
        <v>10</v>
      </c>
      <c r="C21" s="183">
        <f>(C20/C19)</f>
        <v>0.35619735258724428</v>
      </c>
      <c r="D21" s="183">
        <f>(D20/D19)</f>
        <v>0.35607321131447589</v>
      </c>
      <c r="E21" s="183">
        <f>(E20/E19)</f>
        <v>0.35075797177208573</v>
      </c>
      <c r="F21" s="183">
        <f>(F20/F19)</f>
        <v>0.33454545454545453</v>
      </c>
      <c r="G21" s="183">
        <f>(G20/G19)</f>
        <v>0.18226299694189602</v>
      </c>
      <c r="H21" s="183">
        <f t="shared" ref="H21:I21" si="17">(H20/H19)</f>
        <v>0.20384047267355981</v>
      </c>
      <c r="I21" s="184">
        <f t="shared" si="17"/>
        <v>0.2178619756427605</v>
      </c>
      <c r="J21" s="78">
        <f>$P$21</f>
        <v>0.21</v>
      </c>
      <c r="K21" s="78">
        <f t="shared" ref="K21:N21" si="18">$P$21</f>
        <v>0.21</v>
      </c>
      <c r="L21" s="78">
        <f t="shared" si="18"/>
        <v>0.21</v>
      </c>
      <c r="M21" s="78">
        <f t="shared" si="18"/>
        <v>0.21</v>
      </c>
      <c r="N21" s="85">
        <f t="shared" si="18"/>
        <v>0.21</v>
      </c>
      <c r="O21" s="43" t="s">
        <v>34</v>
      </c>
      <c r="P21" s="11">
        <v>0.21</v>
      </c>
      <c r="Q21" s="14"/>
    </row>
    <row r="22" spans="2:17" ht="16" customHeight="1" thickBot="1" x14ac:dyDescent="0.25">
      <c r="B22" s="206" t="s">
        <v>3</v>
      </c>
      <c r="C22" s="182">
        <f>C19-C20</f>
        <v>1070</v>
      </c>
      <c r="D22" s="182">
        <f>D19-D20</f>
        <v>1161</v>
      </c>
      <c r="E22" s="182">
        <f>E19-E20</f>
        <v>1242</v>
      </c>
      <c r="F22" s="182">
        <f>F19-F20</f>
        <v>1281</v>
      </c>
      <c r="G22" s="182">
        <f>G19-G20</f>
        <v>1337</v>
      </c>
      <c r="H22" s="202">
        <f t="shared" ref="H22:I22" si="19">H19-H20</f>
        <v>1617</v>
      </c>
      <c r="I22" s="189">
        <f t="shared" si="19"/>
        <v>1734</v>
      </c>
      <c r="J22" s="91">
        <f t="shared" ref="J22:N22" si="20">J19-J20</f>
        <v>1719.3544199999997</v>
      </c>
      <c r="K22" s="91">
        <f t="shared" si="20"/>
        <v>1805.3221410000001</v>
      </c>
      <c r="L22" s="91">
        <f t="shared" si="20"/>
        <v>1895.5882480499999</v>
      </c>
      <c r="M22" s="91">
        <f t="shared" si="20"/>
        <v>1990.3676604524999</v>
      </c>
      <c r="N22" s="92">
        <f t="shared" si="20"/>
        <v>2089.8860434751255</v>
      </c>
      <c r="O22" s="14"/>
      <c r="P22" s="14"/>
      <c r="Q22" s="14"/>
    </row>
    <row r="23" spans="2:17" ht="16" customHeight="1" thickBot="1" x14ac:dyDescent="0.25">
      <c r="B23" s="204" t="s">
        <v>4</v>
      </c>
      <c r="C23" s="152">
        <v>0</v>
      </c>
      <c r="D23" s="152">
        <v>0</v>
      </c>
      <c r="E23" s="152">
        <v>0</v>
      </c>
      <c r="F23" s="152">
        <v>0</v>
      </c>
      <c r="G23" s="152">
        <v>0</v>
      </c>
      <c r="H23" s="152">
        <v>0</v>
      </c>
      <c r="I23" s="152">
        <v>0</v>
      </c>
      <c r="J23" s="231">
        <f>I23*(1+$P$11)</f>
        <v>0</v>
      </c>
      <c r="K23" s="81">
        <f t="shared" ref="K23:N23" si="21">J23*(1+$P$11)</f>
        <v>0</v>
      </c>
      <c r="L23" s="81">
        <f t="shared" si="21"/>
        <v>0</v>
      </c>
      <c r="M23" s="81">
        <f t="shared" si="21"/>
        <v>0</v>
      </c>
      <c r="N23" s="199">
        <f t="shared" si="21"/>
        <v>0</v>
      </c>
      <c r="O23" s="14"/>
      <c r="P23" s="14"/>
      <c r="Q23" s="14"/>
    </row>
    <row r="24" spans="2:17" ht="16" customHeight="1" x14ac:dyDescent="0.2">
      <c r="B24" s="207" t="s">
        <v>5</v>
      </c>
      <c r="C24" s="180">
        <f>C22-C23</f>
        <v>1070</v>
      </c>
      <c r="D24" s="180">
        <f>D22-D23</f>
        <v>1161</v>
      </c>
      <c r="E24" s="180">
        <f>E22-E23</f>
        <v>1242</v>
      </c>
      <c r="F24" s="180">
        <f>F22-F23</f>
        <v>1281</v>
      </c>
      <c r="G24" s="180">
        <f>G22-G23</f>
        <v>1337</v>
      </c>
      <c r="H24" s="180">
        <f t="shared" ref="H24:I24" si="22">H22-H23</f>
        <v>1617</v>
      </c>
      <c r="I24" s="181">
        <f t="shared" si="22"/>
        <v>1734</v>
      </c>
      <c r="J24" s="93">
        <f t="shared" ref="J24:N24" si="23">J22-J23</f>
        <v>1719.3544199999997</v>
      </c>
      <c r="K24" s="93">
        <f t="shared" si="23"/>
        <v>1805.3221410000001</v>
      </c>
      <c r="L24" s="93">
        <f t="shared" si="23"/>
        <v>1895.5882480499999</v>
      </c>
      <c r="M24" s="93">
        <f t="shared" si="23"/>
        <v>1990.3676604524999</v>
      </c>
      <c r="N24" s="94">
        <f t="shared" si="23"/>
        <v>2089.8860434751255</v>
      </c>
      <c r="O24" s="14"/>
      <c r="P24" s="14"/>
      <c r="Q24" s="14"/>
    </row>
    <row r="25" spans="2:17" ht="16" customHeight="1" x14ac:dyDescent="0.2">
      <c r="B25" s="205" t="s">
        <v>37</v>
      </c>
      <c r="C25" s="78">
        <f t="shared" ref="C25:I25" si="24">C24/C10</f>
        <v>0.11292875989445911</v>
      </c>
      <c r="D25" s="78">
        <f t="shared" si="24"/>
        <v>0.11396878374398743</v>
      </c>
      <c r="E25" s="78">
        <f t="shared" si="24"/>
        <v>0.11678420310296192</v>
      </c>
      <c r="F25" s="78">
        <f t="shared" si="24"/>
        <v>0.11765246142542249</v>
      </c>
      <c r="G25" s="78">
        <f t="shared" si="24"/>
        <v>0.11915159076731129</v>
      </c>
      <c r="H25" s="78">
        <f t="shared" si="24"/>
        <v>0.13630616201635337</v>
      </c>
      <c r="I25" s="85">
        <f t="shared" si="24"/>
        <v>0.13727042431918937</v>
      </c>
      <c r="J25" s="78">
        <f t="shared" ref="J25:N25" si="25">J24/J10</f>
        <v>0.12962954401519947</v>
      </c>
      <c r="K25" s="78">
        <f t="shared" si="25"/>
        <v>0.12962954401519949</v>
      </c>
      <c r="L25" s="78">
        <f t="shared" si="25"/>
        <v>0.12962954401519949</v>
      </c>
      <c r="M25" s="78">
        <f t="shared" si="25"/>
        <v>0.12962954401519947</v>
      </c>
      <c r="N25" s="85">
        <f t="shared" si="25"/>
        <v>0.12962954401519952</v>
      </c>
      <c r="O25" s="14"/>
      <c r="P25" s="14"/>
      <c r="Q25" s="14"/>
    </row>
    <row r="26" spans="2:17" ht="16" customHeight="1" x14ac:dyDescent="0.2">
      <c r="B26" s="64" t="s">
        <v>18</v>
      </c>
      <c r="C26" s="95">
        <f>C24/C27</f>
        <v>31.470588235294116</v>
      </c>
      <c r="D26" s="95">
        <f>D24/D27</f>
        <v>36.28125</v>
      </c>
      <c r="E26" s="95">
        <f>E24/E27</f>
        <v>40.85526315789474</v>
      </c>
      <c r="F26" s="95">
        <f>F24/F27</f>
        <v>44.172413793103445</v>
      </c>
      <c r="G26" s="95">
        <f>G24/G27</f>
        <v>49.518518518518519</v>
      </c>
      <c r="H26" s="95">
        <f t="shared" ref="H26:I26" si="26">H24/H27</f>
        <v>63.661417322834652</v>
      </c>
      <c r="I26" s="96">
        <f t="shared" si="26"/>
        <v>72.25</v>
      </c>
      <c r="J26" s="95">
        <f>J24/J27</f>
        <v>78.152473636363624</v>
      </c>
      <c r="K26" s="95">
        <f t="shared" ref="K26:N26" si="27">K24/K27</f>
        <v>90.266107050000002</v>
      </c>
      <c r="L26" s="95">
        <f>L24/L27</f>
        <v>105.31045822499999</v>
      </c>
      <c r="M26" s="95">
        <f t="shared" si="27"/>
        <v>124.39797877828124</v>
      </c>
      <c r="N26" s="96">
        <f t="shared" si="27"/>
        <v>139.32573623167502</v>
      </c>
      <c r="O26" s="14"/>
      <c r="P26" s="14"/>
      <c r="Q26" s="14"/>
    </row>
    <row r="27" spans="2:17" ht="16" customHeight="1" thickBot="1" x14ac:dyDescent="0.25">
      <c r="B27" s="70" t="s">
        <v>56</v>
      </c>
      <c r="C27" s="247">
        <v>34</v>
      </c>
      <c r="D27" s="240">
        <v>32</v>
      </c>
      <c r="E27" s="240">
        <v>30.4</v>
      </c>
      <c r="F27" s="240">
        <v>29</v>
      </c>
      <c r="G27" s="240">
        <v>27</v>
      </c>
      <c r="H27" s="240">
        <v>25.4</v>
      </c>
      <c r="I27" s="98">
        <v>24</v>
      </c>
      <c r="J27" s="97">
        <v>22</v>
      </c>
      <c r="K27" s="97">
        <v>20</v>
      </c>
      <c r="L27" s="97">
        <v>18</v>
      </c>
      <c r="M27" s="97">
        <v>16</v>
      </c>
      <c r="N27" s="97">
        <v>15</v>
      </c>
      <c r="O27" s="211"/>
      <c r="P27" s="14"/>
      <c r="Q27" s="14"/>
    </row>
    <row r="28" spans="2:17" ht="16" customHeight="1" x14ac:dyDescent="0.2">
      <c r="C28" s="31"/>
      <c r="D28" s="31"/>
      <c r="E28" s="31"/>
      <c r="F28" s="31"/>
      <c r="G28" s="31"/>
      <c r="H28" s="31"/>
      <c r="I28" s="31"/>
      <c r="J28" s="31"/>
      <c r="K28" s="31"/>
      <c r="L28" s="31"/>
      <c r="M28" s="31"/>
      <c r="N28" s="31"/>
      <c r="O28" s="14"/>
      <c r="P28" s="14"/>
      <c r="Q28" s="14"/>
    </row>
    <row r="29" spans="2:17" ht="16" customHeight="1" thickBot="1" x14ac:dyDescent="0.25">
      <c r="B29" s="351" t="s">
        <v>120</v>
      </c>
      <c r="C29" s="31"/>
      <c r="D29" s="31"/>
      <c r="E29" s="31"/>
      <c r="F29" s="31"/>
      <c r="G29" s="31"/>
      <c r="H29" s="31"/>
      <c r="I29" s="31"/>
      <c r="J29" s="31"/>
      <c r="K29" s="31"/>
      <c r="L29" s="31"/>
      <c r="M29" s="31"/>
      <c r="N29" s="31"/>
      <c r="O29" s="14"/>
      <c r="P29" s="14"/>
      <c r="Q29" s="14"/>
    </row>
    <row r="30" spans="2:17" ht="16" customHeight="1" x14ac:dyDescent="0.2">
      <c r="B30" s="305"/>
      <c r="C30" s="306"/>
      <c r="D30" s="306"/>
      <c r="E30" s="307"/>
      <c r="F30" s="308"/>
      <c r="G30" s="308"/>
      <c r="H30" s="308"/>
      <c r="I30" s="308"/>
      <c r="J30" s="308"/>
      <c r="K30" s="308"/>
      <c r="L30" s="308"/>
      <c r="M30" s="308"/>
      <c r="N30" s="31"/>
      <c r="O30" s="14"/>
      <c r="P30" s="14"/>
      <c r="Q30" s="14"/>
    </row>
    <row r="31" spans="2:17" ht="16" customHeight="1" x14ac:dyDescent="0.2">
      <c r="B31" s="309" t="s">
        <v>119</v>
      </c>
      <c r="C31" s="355" t="s">
        <v>83</v>
      </c>
      <c r="D31" s="355"/>
      <c r="E31" s="371"/>
      <c r="F31" s="310"/>
      <c r="G31" s="311"/>
      <c r="H31" s="312"/>
      <c r="I31" s="312" t="s">
        <v>84</v>
      </c>
      <c r="J31" s="313"/>
      <c r="K31" s="313"/>
      <c r="L31" s="308"/>
      <c r="M31" s="308"/>
      <c r="N31" s="31"/>
      <c r="O31" s="14"/>
      <c r="P31" s="14"/>
      <c r="Q31" s="14"/>
    </row>
    <row r="32" spans="2:17" ht="16" customHeight="1" x14ac:dyDescent="0.2">
      <c r="B32" s="352" t="s">
        <v>129</v>
      </c>
      <c r="C32" s="363" t="s">
        <v>141</v>
      </c>
      <c r="D32" s="363"/>
      <c r="E32" s="364"/>
      <c r="F32" s="308"/>
      <c r="G32" s="308"/>
      <c r="H32" s="308"/>
      <c r="I32" s="308"/>
      <c r="J32" s="308"/>
      <c r="K32" s="308"/>
      <c r="L32" s="308"/>
      <c r="M32" s="308"/>
      <c r="N32" s="31"/>
    </row>
    <row r="33" spans="2:14" ht="30" customHeight="1" x14ac:dyDescent="0.2">
      <c r="B33" s="354" t="s">
        <v>127</v>
      </c>
      <c r="C33" s="365" t="s">
        <v>142</v>
      </c>
      <c r="D33" s="365"/>
      <c r="E33" s="366"/>
      <c r="F33" s="308"/>
      <c r="G33" s="315" t="s">
        <v>33</v>
      </c>
      <c r="H33" s="316"/>
      <c r="I33" s="317" t="s">
        <v>85</v>
      </c>
      <c r="J33" s="318" t="s">
        <v>86</v>
      </c>
      <c r="K33" s="308"/>
      <c r="L33" s="308"/>
      <c r="M33" s="308"/>
      <c r="N33" s="31"/>
    </row>
    <row r="34" spans="2:14" ht="16" customHeight="1" x14ac:dyDescent="0.2">
      <c r="B34" s="352" t="s">
        <v>130</v>
      </c>
      <c r="C34" s="365" t="s">
        <v>122</v>
      </c>
      <c r="D34" s="365"/>
      <c r="E34" s="366"/>
      <c r="F34" s="308"/>
      <c r="G34" s="319" t="s">
        <v>87</v>
      </c>
      <c r="H34" s="320"/>
      <c r="I34" s="308" t="s">
        <v>144</v>
      </c>
      <c r="J34" s="310" t="s">
        <v>148</v>
      </c>
      <c r="K34" s="308"/>
      <c r="L34" s="308"/>
      <c r="M34" s="308"/>
      <c r="N34" s="31"/>
    </row>
    <row r="35" spans="2:14" ht="31" customHeight="1" x14ac:dyDescent="0.2">
      <c r="B35" s="354" t="s">
        <v>121</v>
      </c>
      <c r="C35" s="367" t="s">
        <v>143</v>
      </c>
      <c r="D35" s="367"/>
      <c r="E35" s="368"/>
      <c r="F35" s="308"/>
      <c r="G35" s="319" t="s">
        <v>88</v>
      </c>
      <c r="H35" s="320"/>
      <c r="I35" s="308" t="s">
        <v>145</v>
      </c>
      <c r="J35" s="310" t="s">
        <v>149</v>
      </c>
      <c r="K35" s="308"/>
      <c r="L35" s="308"/>
      <c r="M35" s="308"/>
      <c r="N35" s="31"/>
    </row>
    <row r="36" spans="2:14" ht="33" customHeight="1" x14ac:dyDescent="0.2">
      <c r="B36" s="354" t="s">
        <v>126</v>
      </c>
      <c r="C36" s="365" t="s">
        <v>123</v>
      </c>
      <c r="D36" s="365"/>
      <c r="E36" s="366"/>
      <c r="F36" s="308"/>
      <c r="G36" s="319" t="s">
        <v>90</v>
      </c>
      <c r="H36" s="320"/>
      <c r="I36" s="308" t="s">
        <v>146</v>
      </c>
      <c r="J36" s="310" t="s">
        <v>89</v>
      </c>
      <c r="K36" s="308"/>
      <c r="L36" s="308"/>
      <c r="M36" s="308"/>
      <c r="N36" s="31"/>
    </row>
    <row r="37" spans="2:14" ht="16" customHeight="1" thickBot="1" x14ac:dyDescent="0.25">
      <c r="B37" s="353" t="s">
        <v>128</v>
      </c>
      <c r="C37" s="365" t="s">
        <v>124</v>
      </c>
      <c r="D37" s="365"/>
      <c r="E37" s="366"/>
      <c r="F37" s="308"/>
      <c r="G37" s="322" t="s">
        <v>92</v>
      </c>
      <c r="H37" s="323"/>
      <c r="I37" s="324" t="s">
        <v>147</v>
      </c>
      <c r="J37" s="325" t="s">
        <v>150</v>
      </c>
      <c r="K37" s="308"/>
      <c r="L37" s="308"/>
      <c r="M37" s="308"/>
      <c r="N37" s="31"/>
    </row>
    <row r="38" spans="2:14" ht="30" customHeight="1" thickBot="1" x14ac:dyDescent="0.25">
      <c r="B38" s="362" t="s">
        <v>131</v>
      </c>
      <c r="C38" s="369" t="s">
        <v>125</v>
      </c>
      <c r="D38" s="369"/>
      <c r="E38" s="370"/>
      <c r="F38" s="42"/>
      <c r="G38" s="42"/>
      <c r="H38" s="308"/>
      <c r="I38" s="308"/>
      <c r="J38" s="308"/>
      <c r="K38" s="308"/>
      <c r="L38" s="308"/>
      <c r="M38" s="308"/>
      <c r="N38" s="31"/>
    </row>
    <row r="39" spans="2:14" ht="16" customHeight="1" thickBot="1" x14ac:dyDescent="0.25">
      <c r="B39" s="356"/>
      <c r="C39" s="357"/>
      <c r="D39" s="357"/>
      <c r="E39" s="310"/>
      <c r="F39" s="308"/>
      <c r="G39" s="327" t="s">
        <v>94</v>
      </c>
      <c r="H39" s="328"/>
      <c r="I39" s="328"/>
      <c r="J39" s="328"/>
      <c r="K39" s="328"/>
      <c r="L39" s="328"/>
      <c r="M39" s="329"/>
      <c r="N39" s="31"/>
    </row>
    <row r="40" spans="2:14" ht="16" customHeight="1" x14ac:dyDescent="0.2">
      <c r="B40" s="321" t="s">
        <v>91</v>
      </c>
      <c r="C40" s="358"/>
      <c r="D40" s="358"/>
      <c r="E40" s="359"/>
      <c r="F40" s="308"/>
      <c r="G40" s="330" t="s">
        <v>98</v>
      </c>
      <c r="H40" s="331"/>
      <c r="I40" s="332"/>
      <c r="J40" s="333" t="s">
        <v>99</v>
      </c>
      <c r="K40" s="334" t="s">
        <v>100</v>
      </c>
      <c r="L40" s="335"/>
      <c r="M40" s="336"/>
      <c r="N40" s="31"/>
    </row>
    <row r="41" spans="2:14" ht="16" customHeight="1" thickBot="1" x14ac:dyDescent="0.25">
      <c r="B41" s="326" t="s">
        <v>93</v>
      </c>
      <c r="C41" s="358"/>
      <c r="D41" s="358"/>
      <c r="E41" s="359"/>
      <c r="F41" s="308"/>
      <c r="G41" s="338" t="s">
        <v>104</v>
      </c>
      <c r="H41" s="339"/>
      <c r="I41" s="340"/>
      <c r="J41" s="341" t="s">
        <v>105</v>
      </c>
      <c r="K41" s="342" t="s">
        <v>100</v>
      </c>
      <c r="L41" s="324"/>
      <c r="M41" s="325"/>
      <c r="N41" s="31"/>
    </row>
    <row r="42" spans="2:14" ht="16" customHeight="1" thickBot="1" x14ac:dyDescent="0.25">
      <c r="B42" s="314"/>
      <c r="C42" s="372" t="s">
        <v>132</v>
      </c>
      <c r="D42" s="372"/>
      <c r="E42" s="359"/>
      <c r="F42" s="308"/>
      <c r="G42" s="308"/>
      <c r="H42" s="308"/>
      <c r="I42" s="308"/>
      <c r="J42" s="308"/>
      <c r="K42" s="308"/>
      <c r="L42" s="308"/>
      <c r="M42" s="308"/>
      <c r="N42" s="31"/>
    </row>
    <row r="43" spans="2:14" ht="16" customHeight="1" thickBot="1" x14ac:dyDescent="0.25">
      <c r="B43" s="321" t="s">
        <v>95</v>
      </c>
      <c r="C43" s="360" t="s">
        <v>96</v>
      </c>
      <c r="D43" s="361" t="s">
        <v>97</v>
      </c>
      <c r="E43" s="310"/>
      <c r="F43" s="308"/>
      <c r="G43" s="327" t="s">
        <v>109</v>
      </c>
      <c r="H43" s="328"/>
      <c r="I43" s="328"/>
      <c r="J43" s="328"/>
      <c r="K43" s="328"/>
      <c r="L43" s="328"/>
      <c r="M43" s="329"/>
      <c r="N43" s="31"/>
    </row>
    <row r="44" spans="2:14" ht="16" customHeight="1" thickBot="1" x14ac:dyDescent="0.25">
      <c r="B44" s="337" t="s">
        <v>101</v>
      </c>
      <c r="C44" s="357" t="s">
        <v>134</v>
      </c>
      <c r="D44" s="357" t="s">
        <v>103</v>
      </c>
      <c r="E44" s="310"/>
      <c r="F44" s="308"/>
      <c r="G44" s="330" t="s">
        <v>110</v>
      </c>
      <c r="H44" s="331"/>
      <c r="I44" s="332" t="s">
        <v>111</v>
      </c>
      <c r="J44" s="333" t="s">
        <v>112</v>
      </c>
      <c r="K44" s="344" t="s">
        <v>113</v>
      </c>
      <c r="L44" s="345"/>
      <c r="M44" s="346"/>
      <c r="N44" s="31"/>
    </row>
    <row r="45" spans="2:14" ht="16" customHeight="1" thickBot="1" x14ac:dyDescent="0.25">
      <c r="B45" s="343" t="s">
        <v>106</v>
      </c>
      <c r="C45" s="357" t="s">
        <v>107</v>
      </c>
      <c r="D45" s="357" t="s">
        <v>102</v>
      </c>
      <c r="E45" s="310"/>
      <c r="F45" s="308"/>
      <c r="G45" s="338" t="s">
        <v>117</v>
      </c>
      <c r="H45" s="339"/>
      <c r="I45" s="340" t="s">
        <v>111</v>
      </c>
      <c r="J45" s="341" t="s">
        <v>118</v>
      </c>
      <c r="K45" s="348" t="s">
        <v>113</v>
      </c>
      <c r="L45" s="349"/>
      <c r="M45" s="350"/>
      <c r="N45" s="31"/>
    </row>
    <row r="46" spans="2:14" ht="16" customHeight="1" x14ac:dyDescent="0.2">
      <c r="B46" s="343" t="s">
        <v>108</v>
      </c>
      <c r="C46" s="357" t="s">
        <v>135</v>
      </c>
      <c r="D46" s="357" t="s">
        <v>136</v>
      </c>
      <c r="E46" s="310"/>
      <c r="F46" s="308"/>
      <c r="G46" s="308"/>
      <c r="H46" s="308"/>
      <c r="I46" s="308"/>
      <c r="J46" s="308"/>
      <c r="K46" s="308"/>
      <c r="L46" s="308"/>
      <c r="M46" s="308"/>
      <c r="N46" s="31"/>
    </row>
    <row r="47" spans="2:14" x14ac:dyDescent="0.2">
      <c r="B47" s="356"/>
      <c r="C47" s="358"/>
      <c r="D47" s="358"/>
      <c r="E47" s="359"/>
      <c r="F47" s="31"/>
      <c r="G47" s="31"/>
      <c r="H47" s="31"/>
      <c r="I47" s="31"/>
      <c r="J47" s="31"/>
      <c r="K47" s="31"/>
      <c r="L47" s="31"/>
      <c r="M47" s="31"/>
      <c r="N47" s="31"/>
    </row>
    <row r="48" spans="2:14" x14ac:dyDescent="0.2">
      <c r="B48" s="314"/>
      <c r="C48" s="372" t="s">
        <v>133</v>
      </c>
      <c r="D48" s="372"/>
      <c r="E48" s="359"/>
    </row>
    <row r="49" spans="2:5" ht="15" x14ac:dyDescent="0.2">
      <c r="B49" s="321" t="s">
        <v>95</v>
      </c>
      <c r="C49" s="360" t="s">
        <v>96</v>
      </c>
      <c r="D49" s="361" t="s">
        <v>97</v>
      </c>
      <c r="E49" s="359"/>
    </row>
    <row r="50" spans="2:5" ht="15" x14ac:dyDescent="0.2">
      <c r="B50" s="337" t="s">
        <v>101</v>
      </c>
      <c r="C50" s="357" t="s">
        <v>137</v>
      </c>
      <c r="D50" s="357" t="s">
        <v>138</v>
      </c>
      <c r="E50" s="359"/>
    </row>
    <row r="51" spans="2:5" x14ac:dyDescent="0.2">
      <c r="B51" s="343" t="s">
        <v>106</v>
      </c>
      <c r="C51" s="357" t="s">
        <v>139</v>
      </c>
      <c r="D51" s="357" t="s">
        <v>107</v>
      </c>
      <c r="E51" s="359"/>
    </row>
    <row r="52" spans="2:5" x14ac:dyDescent="0.2">
      <c r="B52" s="343" t="s">
        <v>108</v>
      </c>
      <c r="C52" s="357" t="s">
        <v>140</v>
      </c>
      <c r="D52" s="357" t="s">
        <v>135</v>
      </c>
      <c r="E52" s="359"/>
    </row>
    <row r="53" spans="2:5" x14ac:dyDescent="0.2">
      <c r="B53" s="356"/>
      <c r="C53" s="358"/>
      <c r="D53" s="358"/>
      <c r="E53" s="359"/>
    </row>
    <row r="54" spans="2:5" x14ac:dyDescent="0.2">
      <c r="B54" s="314"/>
      <c r="C54" s="360" t="s">
        <v>96</v>
      </c>
      <c r="D54" s="361" t="s">
        <v>97</v>
      </c>
      <c r="E54" s="310"/>
    </row>
    <row r="55" spans="2:5" ht="17" thickBot="1" x14ac:dyDescent="0.25">
      <c r="B55" s="347" t="s">
        <v>114</v>
      </c>
      <c r="C55" s="324" t="s">
        <v>115</v>
      </c>
      <c r="D55" s="324" t="s">
        <v>116</v>
      </c>
      <c r="E55" s="325"/>
    </row>
  </sheetData>
  <mergeCells count="18">
    <mergeCell ref="C48:D48"/>
    <mergeCell ref="G39:M39"/>
    <mergeCell ref="G43:M43"/>
    <mergeCell ref="C31:E31"/>
    <mergeCell ref="C42:D42"/>
    <mergeCell ref="B2:B8"/>
    <mergeCell ref="C2:N7"/>
    <mergeCell ref="B17:B18"/>
    <mergeCell ref="C32:E32"/>
    <mergeCell ref="C33:E33"/>
    <mergeCell ref="C34:E34"/>
    <mergeCell ref="G34:H34"/>
    <mergeCell ref="C35:E35"/>
    <mergeCell ref="G35:H35"/>
    <mergeCell ref="C36:E36"/>
    <mergeCell ref="G36:H36"/>
    <mergeCell ref="C37:E37"/>
    <mergeCell ref="G37:H37"/>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C2" sqref="C2:N7"/>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60"/>
      <c r="C2" s="275"/>
      <c r="D2" s="276"/>
      <c r="E2" s="276"/>
      <c r="F2" s="276"/>
      <c r="G2" s="276"/>
      <c r="H2" s="276"/>
      <c r="I2" s="276"/>
      <c r="J2" s="276"/>
      <c r="K2" s="276"/>
      <c r="L2" s="276"/>
      <c r="M2" s="276"/>
      <c r="N2" s="277"/>
    </row>
    <row r="3" spans="2:15" ht="15" customHeight="1" x14ac:dyDescent="0.2">
      <c r="B3" s="261"/>
      <c r="C3" s="278"/>
      <c r="D3" s="279"/>
      <c r="E3" s="279"/>
      <c r="F3" s="279"/>
      <c r="G3" s="279"/>
      <c r="H3" s="279"/>
      <c r="I3" s="279"/>
      <c r="J3" s="279"/>
      <c r="K3" s="279"/>
      <c r="L3" s="279"/>
      <c r="M3" s="279"/>
      <c r="N3" s="280"/>
    </row>
    <row r="4" spans="2:15" ht="15" customHeight="1" x14ac:dyDescent="0.2">
      <c r="B4" s="261"/>
      <c r="C4" s="278"/>
      <c r="D4" s="279"/>
      <c r="E4" s="279"/>
      <c r="F4" s="279"/>
      <c r="G4" s="279"/>
      <c r="H4" s="279"/>
      <c r="I4" s="279"/>
      <c r="J4" s="279"/>
      <c r="K4" s="279"/>
      <c r="L4" s="279"/>
      <c r="M4" s="279"/>
      <c r="N4" s="280"/>
    </row>
    <row r="5" spans="2:15" ht="15" customHeight="1" x14ac:dyDescent="0.2">
      <c r="B5" s="261"/>
      <c r="C5" s="278"/>
      <c r="D5" s="279"/>
      <c r="E5" s="279"/>
      <c r="F5" s="279"/>
      <c r="G5" s="279"/>
      <c r="H5" s="279"/>
      <c r="I5" s="279"/>
      <c r="J5" s="279"/>
      <c r="K5" s="279"/>
      <c r="L5" s="279"/>
      <c r="M5" s="279"/>
      <c r="N5" s="280"/>
    </row>
    <row r="6" spans="2:15" ht="15" customHeight="1" x14ac:dyDescent="0.2">
      <c r="B6" s="261"/>
      <c r="C6" s="278"/>
      <c r="D6" s="279"/>
      <c r="E6" s="279"/>
      <c r="F6" s="279"/>
      <c r="G6" s="279"/>
      <c r="H6" s="279"/>
      <c r="I6" s="279"/>
      <c r="J6" s="279"/>
      <c r="K6" s="279"/>
      <c r="L6" s="279"/>
      <c r="M6" s="279"/>
      <c r="N6" s="280"/>
    </row>
    <row r="7" spans="2:15" ht="48.75" customHeight="1" thickBot="1" x14ac:dyDescent="0.25">
      <c r="B7" s="261"/>
      <c r="C7" s="278"/>
      <c r="D7" s="279"/>
      <c r="E7" s="279"/>
      <c r="F7" s="279"/>
      <c r="G7" s="279"/>
      <c r="H7" s="279"/>
      <c r="I7" s="279"/>
      <c r="J7" s="279"/>
      <c r="K7" s="279"/>
      <c r="L7" s="279"/>
      <c r="M7" s="279"/>
      <c r="N7" s="280"/>
    </row>
    <row r="8" spans="2:15" ht="18.75" customHeight="1" thickBot="1" x14ac:dyDescent="0.25">
      <c r="B8" s="274"/>
      <c r="C8" s="33">
        <v>2014</v>
      </c>
      <c r="D8" s="33">
        <v>2015</v>
      </c>
      <c r="E8" s="33">
        <v>2016</v>
      </c>
      <c r="F8" s="33">
        <v>2017</v>
      </c>
      <c r="G8" s="33">
        <v>2018</v>
      </c>
      <c r="H8" s="33">
        <v>2019</v>
      </c>
      <c r="I8" s="33">
        <v>2020</v>
      </c>
      <c r="J8" s="99">
        <v>2021</v>
      </c>
      <c r="K8" s="100">
        <v>2022</v>
      </c>
      <c r="L8" s="100">
        <v>2023</v>
      </c>
      <c r="M8" s="100">
        <v>2024</v>
      </c>
      <c r="N8" s="101">
        <v>2025</v>
      </c>
    </row>
    <row r="9" spans="2:15" x14ac:dyDescent="0.2">
      <c r="B9" s="63" t="s">
        <v>38</v>
      </c>
      <c r="C9" s="34"/>
      <c r="D9" s="35"/>
      <c r="E9" s="35"/>
      <c r="F9" s="35"/>
      <c r="G9" s="35"/>
      <c r="H9" s="35"/>
      <c r="I9" s="35"/>
      <c r="J9" s="36"/>
      <c r="K9" s="35"/>
      <c r="L9" s="35"/>
      <c r="M9" s="37"/>
      <c r="N9" s="38"/>
    </row>
    <row r="10" spans="2:15" x14ac:dyDescent="0.2">
      <c r="B10" s="64" t="s">
        <v>6</v>
      </c>
      <c r="C10" s="135">
        <f>'1.Income statement'!C12</f>
        <v>2081</v>
      </c>
      <c r="D10" s="135">
        <f>'1.Income statement'!D12</f>
        <v>2222</v>
      </c>
      <c r="E10" s="135">
        <f>'1.Income statement'!E12</f>
        <v>2357</v>
      </c>
      <c r="F10" s="135">
        <f>'1.Income statement'!F12</f>
        <v>2403</v>
      </c>
      <c r="G10" s="135">
        <f>'1.Income statement'!G12</f>
        <v>2155</v>
      </c>
      <c r="H10" s="135">
        <f>'1.Income statement'!H12</f>
        <v>2585</v>
      </c>
      <c r="I10" s="135">
        <f>'1.Income statement'!I12</f>
        <v>2815</v>
      </c>
      <c r="J10" s="136">
        <f>'1.Income statement'!J12</f>
        <v>2804.2979999999998</v>
      </c>
      <c r="K10" s="135">
        <f>'1.Income statement'!K12</f>
        <v>2944.5129000000002</v>
      </c>
      <c r="L10" s="135">
        <f>'1.Income statement'!L12</f>
        <v>3091.7385450000002</v>
      </c>
      <c r="M10" s="135">
        <f>'1.Income statement'!M12</f>
        <v>3246.3254722500001</v>
      </c>
      <c r="N10" s="137">
        <f>'1.Income statement'!N12</f>
        <v>3408.6417458625001</v>
      </c>
    </row>
    <row r="11" spans="2:15" x14ac:dyDescent="0.2">
      <c r="B11" s="191" t="s">
        <v>40</v>
      </c>
      <c r="C11" s="149">
        <v>438</v>
      </c>
      <c r="D11" s="149">
        <v>481</v>
      </c>
      <c r="E11" s="149">
        <v>489</v>
      </c>
      <c r="F11" s="149">
        <v>553</v>
      </c>
      <c r="G11" s="149">
        <v>522</v>
      </c>
      <c r="H11" s="149">
        <v>496</v>
      </c>
      <c r="I11" s="149">
        <v>458</v>
      </c>
      <c r="J11" s="138">
        <f>(I11*'1.Income statement'!$P$11)+'2.Flujos de caja'!I11</f>
        <v>480.9</v>
      </c>
      <c r="K11" s="139">
        <f>(J11*'1.Income statement'!$P$11)+'2.Flujos de caja'!J11</f>
        <v>504.94499999999999</v>
      </c>
      <c r="L11" s="139">
        <f>(K11*'1.Income statement'!$P$11)+'2.Flujos de caja'!K11</f>
        <v>530.19224999999994</v>
      </c>
      <c r="M11" s="139">
        <f>(L11*'1.Income statement'!$P$11)+'2.Flujos de caja'!L11</f>
        <v>556.70186249999995</v>
      </c>
      <c r="N11" s="140">
        <f>(M11*'1.Income statement'!$P$11)+'2.Flujos de caja'!M11</f>
        <v>584.53695562499991</v>
      </c>
    </row>
    <row r="12" spans="2:15" x14ac:dyDescent="0.2">
      <c r="B12" s="192" t="s">
        <v>39</v>
      </c>
      <c r="C12" s="141">
        <f>'1.Income statement'!C17</f>
        <v>168</v>
      </c>
      <c r="D12" s="141">
        <f>'1.Income statement'!D17</f>
        <v>150</v>
      </c>
      <c r="E12" s="141">
        <f>'1.Income statement'!E17</f>
        <v>147</v>
      </c>
      <c r="F12" s="141">
        <f>'1.Income statement'!F17</f>
        <v>155</v>
      </c>
      <c r="G12" s="141">
        <f>'1.Income statement'!G17</f>
        <v>175</v>
      </c>
      <c r="H12" s="141">
        <f>'1.Income statement'!H17</f>
        <v>185</v>
      </c>
      <c r="I12" s="141">
        <f>'1.Income statement'!I17</f>
        <v>201</v>
      </c>
      <c r="J12" s="142">
        <f>'1.Income statement'!J17</f>
        <v>211.05</v>
      </c>
      <c r="K12" s="141">
        <f>'1.Income statement'!K17</f>
        <v>221.60250000000002</v>
      </c>
      <c r="L12" s="141">
        <f>'1.Income statement'!L17</f>
        <v>232.68262500000003</v>
      </c>
      <c r="M12" s="141">
        <f>'1.Income statement'!M17</f>
        <v>244.31675625000003</v>
      </c>
      <c r="N12" s="143">
        <f>'1.Income statement'!N17</f>
        <v>256.53259406250004</v>
      </c>
    </row>
    <row r="13" spans="2:15" x14ac:dyDescent="0.2">
      <c r="B13" s="192" t="s">
        <v>41</v>
      </c>
      <c r="C13" s="141">
        <f>'1.Income statement'!C20</f>
        <v>592</v>
      </c>
      <c r="D13" s="141">
        <f>'1.Income statement'!D20</f>
        <v>642</v>
      </c>
      <c r="E13" s="141">
        <f>'1.Income statement'!E20</f>
        <v>671</v>
      </c>
      <c r="F13" s="141">
        <f>'1.Income statement'!F20</f>
        <v>644</v>
      </c>
      <c r="G13" s="141">
        <f>'1.Income statement'!G20</f>
        <v>298</v>
      </c>
      <c r="H13" s="141">
        <f>'1.Income statement'!H20</f>
        <v>414</v>
      </c>
      <c r="I13" s="141">
        <f>'1.Income statement'!I20</f>
        <v>483</v>
      </c>
      <c r="J13" s="142">
        <f>'1.Income statement'!J20</f>
        <v>457.04357999999991</v>
      </c>
      <c r="K13" s="141">
        <f>'1.Income statement'!K20</f>
        <v>479.895759</v>
      </c>
      <c r="L13" s="141">
        <f>'1.Income statement'!L20</f>
        <v>503.89054694999999</v>
      </c>
      <c r="M13" s="141">
        <f>'1.Income statement'!M20</f>
        <v>529.08507429749989</v>
      </c>
      <c r="N13" s="143">
        <f>'1.Income statement'!N20</f>
        <v>555.53932801237499</v>
      </c>
    </row>
    <row r="14" spans="2:15" x14ac:dyDescent="0.2">
      <c r="B14" s="193" t="s">
        <v>80</v>
      </c>
      <c r="C14" s="190">
        <f>'1.Income statement'!C23</f>
        <v>0</v>
      </c>
      <c r="D14" s="190">
        <f>'1.Income statement'!D23</f>
        <v>0</v>
      </c>
      <c r="E14" s="190">
        <f>'1.Income statement'!E23</f>
        <v>0</v>
      </c>
      <c r="F14" s="190">
        <f>'1.Income statement'!F23</f>
        <v>0</v>
      </c>
      <c r="G14" s="190">
        <f>'1.Income statement'!G23</f>
        <v>0</v>
      </c>
      <c r="H14" s="190">
        <f>'1.Income statement'!H23</f>
        <v>0</v>
      </c>
      <c r="I14" s="190">
        <f>'1.Income statement'!I23</f>
        <v>0</v>
      </c>
      <c r="J14" s="233">
        <f>'1.Income statement'!J23</f>
        <v>0</v>
      </c>
      <c r="K14" s="197">
        <f>'1.Income statement'!K23</f>
        <v>0</v>
      </c>
      <c r="L14" s="197">
        <f>'1.Income statement'!L23</f>
        <v>0</v>
      </c>
      <c r="M14" s="197">
        <f>'1.Income statement'!M23</f>
        <v>0</v>
      </c>
      <c r="N14" s="198">
        <f>'1.Income statement'!N23</f>
        <v>0</v>
      </c>
    </row>
    <row r="15" spans="2:15" x14ac:dyDescent="0.2">
      <c r="B15" s="65" t="s">
        <v>8</v>
      </c>
      <c r="C15" s="144">
        <f t="shared" ref="C15:J15" si="0">C10-C11-C12-C13-C14</f>
        <v>883</v>
      </c>
      <c r="D15" s="144">
        <f t="shared" si="0"/>
        <v>949</v>
      </c>
      <c r="E15" s="144">
        <f t="shared" si="0"/>
        <v>1050</v>
      </c>
      <c r="F15" s="144">
        <f t="shared" si="0"/>
        <v>1051</v>
      </c>
      <c r="G15" s="144">
        <f t="shared" si="0"/>
        <v>1160</v>
      </c>
      <c r="H15" s="144">
        <f t="shared" si="0"/>
        <v>1490</v>
      </c>
      <c r="I15" s="144">
        <f t="shared" si="0"/>
        <v>1673</v>
      </c>
      <c r="J15" s="208">
        <f t="shared" si="0"/>
        <v>1655.3044199999995</v>
      </c>
      <c r="K15" s="144">
        <f t="shared" ref="K15:M15" si="1">K10-K11-K12-K13-K14</f>
        <v>1738.069641</v>
      </c>
      <c r="L15" s="144">
        <f t="shared" si="1"/>
        <v>1824.9731230500001</v>
      </c>
      <c r="M15" s="144">
        <f t="shared" si="1"/>
        <v>1916.2217792025003</v>
      </c>
      <c r="N15" s="144">
        <f>N10-N11-N12-N13-N14</f>
        <v>2012.0328681626256</v>
      </c>
      <c r="O15" s="222"/>
    </row>
    <row r="16" spans="2:15" ht="17" thickBot="1" x14ac:dyDescent="0.25">
      <c r="B16" s="66" t="s">
        <v>9</v>
      </c>
      <c r="C16" s="39">
        <f>C15/'1.Income statement'!C27</f>
        <v>25.970588235294116</v>
      </c>
      <c r="D16" s="39">
        <f>D15/'1.Income statement'!D27</f>
        <v>29.65625</v>
      </c>
      <c r="E16" s="39">
        <f>E15/'1.Income statement'!E27</f>
        <v>34.539473684210527</v>
      </c>
      <c r="F16" s="39">
        <f>F15/'1.Income statement'!F27</f>
        <v>36.241379310344826</v>
      </c>
      <c r="G16" s="39">
        <f>G15/'1.Income statement'!G27</f>
        <v>42.962962962962962</v>
      </c>
      <c r="H16" s="39">
        <f>H15/'1.Income statement'!H27</f>
        <v>58.661417322834652</v>
      </c>
      <c r="I16" s="39">
        <f>I15/'1.Income statement'!I27</f>
        <v>69.708333333333329</v>
      </c>
      <c r="J16" s="40">
        <f>J15/'1.Income statement'!J27</f>
        <v>75.241109999999978</v>
      </c>
      <c r="K16" s="39">
        <f>K15/'1.Income statement'!K27</f>
        <v>86.903482050000008</v>
      </c>
      <c r="L16" s="39">
        <f>L15/'1.Income statement'!L27</f>
        <v>101.387395725</v>
      </c>
      <c r="M16" s="39">
        <f>M15/'1.Income statement'!M27</f>
        <v>119.76386120015627</v>
      </c>
      <c r="N16" s="41">
        <f>N15/'1.Income statement'!N27</f>
        <v>134.13552454417504</v>
      </c>
      <c r="O16" s="212"/>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209"/>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A3" workbookViewId="0">
      <selection activeCell="C2" sqref="C2:N7"/>
    </sheetView>
  </sheetViews>
  <sheetFormatPr baseColWidth="10" defaultColWidth="9.1640625" defaultRowHeight="15" x14ac:dyDescent="0.2"/>
  <cols>
    <col min="1" max="1" width="4.1640625" customWidth="1"/>
    <col min="2" max="2" width="45.6640625" customWidth="1"/>
    <col min="3" max="3" width="8.5" customWidth="1"/>
    <col min="4" max="4" width="9" customWidth="1"/>
    <col min="15" max="15" width="13.83203125" customWidth="1"/>
  </cols>
  <sheetData>
    <row r="1" spans="2:16" ht="16" thickBot="1" x14ac:dyDescent="0.25"/>
    <row r="2" spans="2:16" ht="15" customHeight="1" x14ac:dyDescent="0.2">
      <c r="B2" s="281"/>
      <c r="C2" s="275"/>
      <c r="D2" s="276"/>
      <c r="E2" s="276"/>
      <c r="F2" s="276"/>
      <c r="G2" s="276"/>
      <c r="H2" s="276"/>
      <c r="I2" s="276"/>
      <c r="J2" s="276"/>
      <c r="K2" s="276"/>
      <c r="L2" s="276"/>
      <c r="M2" s="276"/>
      <c r="N2" s="277"/>
    </row>
    <row r="3" spans="2:16" ht="15" customHeight="1" x14ac:dyDescent="0.2">
      <c r="B3" s="282"/>
      <c r="C3" s="278"/>
      <c r="D3" s="279"/>
      <c r="E3" s="279"/>
      <c r="F3" s="279"/>
      <c r="G3" s="279"/>
      <c r="H3" s="279"/>
      <c r="I3" s="279"/>
      <c r="J3" s="279"/>
      <c r="K3" s="279"/>
      <c r="L3" s="279"/>
      <c r="M3" s="279"/>
      <c r="N3" s="280"/>
    </row>
    <row r="4" spans="2:16" ht="15" customHeight="1" x14ac:dyDescent="0.2">
      <c r="B4" s="282"/>
      <c r="C4" s="278"/>
      <c r="D4" s="279"/>
      <c r="E4" s="279"/>
      <c r="F4" s="279"/>
      <c r="G4" s="279"/>
      <c r="H4" s="279"/>
      <c r="I4" s="279"/>
      <c r="J4" s="279"/>
      <c r="K4" s="279"/>
      <c r="L4" s="279"/>
      <c r="M4" s="279"/>
      <c r="N4" s="280"/>
    </row>
    <row r="5" spans="2:16" ht="15" customHeight="1" x14ac:dyDescent="0.2">
      <c r="B5" s="282"/>
      <c r="C5" s="278"/>
      <c r="D5" s="279"/>
      <c r="E5" s="279"/>
      <c r="F5" s="279"/>
      <c r="G5" s="279"/>
      <c r="H5" s="279"/>
      <c r="I5" s="279"/>
      <c r="J5" s="279"/>
      <c r="K5" s="279"/>
      <c r="L5" s="279"/>
      <c r="M5" s="279"/>
      <c r="N5" s="280"/>
    </row>
    <row r="6" spans="2:16" ht="15" customHeight="1" x14ac:dyDescent="0.2">
      <c r="B6" s="282"/>
      <c r="C6" s="278"/>
      <c r="D6" s="279"/>
      <c r="E6" s="279"/>
      <c r="F6" s="279"/>
      <c r="G6" s="279"/>
      <c r="H6" s="279"/>
      <c r="I6" s="279"/>
      <c r="J6" s="279"/>
      <c r="K6" s="279"/>
      <c r="L6" s="279"/>
      <c r="M6" s="279"/>
      <c r="N6" s="280"/>
    </row>
    <row r="7" spans="2:16" ht="48.75" customHeight="1" thickBot="1" x14ac:dyDescent="0.25">
      <c r="B7" s="282"/>
      <c r="C7" s="278"/>
      <c r="D7" s="279"/>
      <c r="E7" s="279"/>
      <c r="F7" s="279"/>
      <c r="G7" s="279"/>
      <c r="H7" s="279"/>
      <c r="I7" s="279"/>
      <c r="J7" s="279"/>
      <c r="K7" s="279"/>
      <c r="L7" s="279"/>
      <c r="M7" s="279"/>
      <c r="N7" s="280"/>
    </row>
    <row r="8" spans="2:16" ht="18.75" customHeight="1" thickBot="1" x14ac:dyDescent="0.25">
      <c r="B8" s="282"/>
      <c r="C8" s="33">
        <v>2014</v>
      </c>
      <c r="D8" s="33">
        <v>2015</v>
      </c>
      <c r="E8" s="33">
        <v>2016</v>
      </c>
      <c r="F8" s="33">
        <v>2017</v>
      </c>
      <c r="G8" s="33">
        <v>2018</v>
      </c>
      <c r="H8" s="33">
        <v>2019</v>
      </c>
      <c r="I8" s="33">
        <v>2020</v>
      </c>
      <c r="J8" s="99">
        <v>2021</v>
      </c>
      <c r="K8" s="100">
        <v>2022</v>
      </c>
      <c r="L8" s="100">
        <v>2023</v>
      </c>
      <c r="M8" s="100">
        <v>2024</v>
      </c>
      <c r="N8" s="101">
        <v>2025</v>
      </c>
    </row>
    <row r="9" spans="2:16" ht="17" thickBot="1" x14ac:dyDescent="0.25">
      <c r="B9" s="44" t="s">
        <v>42</v>
      </c>
      <c r="C9" s="67"/>
      <c r="D9" s="68"/>
      <c r="E9" s="68"/>
      <c r="F9" s="68"/>
      <c r="G9" s="68"/>
      <c r="H9" s="68"/>
      <c r="I9" s="146"/>
      <c r="J9" s="67"/>
      <c r="K9" s="68"/>
      <c r="L9" s="68"/>
      <c r="M9" s="50"/>
      <c r="N9" s="51"/>
    </row>
    <row r="10" spans="2:16" ht="16" thickBot="1" x14ac:dyDescent="0.25">
      <c r="B10" s="213" t="s">
        <v>11</v>
      </c>
      <c r="C10" s="46">
        <f>'1.Income statement'!C15</f>
        <v>1830</v>
      </c>
      <c r="D10" s="46">
        <f>'1.Income statement'!D15</f>
        <v>1953</v>
      </c>
      <c r="E10" s="46">
        <f>'1.Income statement'!E15</f>
        <v>2060</v>
      </c>
      <c r="F10" s="46">
        <f>'1.Income statement'!F15</f>
        <v>2080</v>
      </c>
      <c r="G10" s="46">
        <f>'1.Income statement'!G15</f>
        <v>1810</v>
      </c>
      <c r="H10" s="46">
        <f>'1.Income statement'!H15</f>
        <v>2216</v>
      </c>
      <c r="I10" s="46">
        <f>'1.Income statement'!I15</f>
        <v>2418</v>
      </c>
      <c r="J10" s="45">
        <f>'1.Income statement'!J15</f>
        <v>2387.4479999999999</v>
      </c>
      <c r="K10" s="46">
        <f>'1.Income statement'!K15</f>
        <v>2506.8204000000001</v>
      </c>
      <c r="L10" s="46">
        <f>'1.Income statement'!L15</f>
        <v>2632.1614199999999</v>
      </c>
      <c r="M10" s="46">
        <f>'1.Income statement'!M15</f>
        <v>2763.769491</v>
      </c>
      <c r="N10" s="47">
        <f>'1.Income statement'!N15</f>
        <v>2901.9579655500002</v>
      </c>
      <c r="O10" s="16" t="s">
        <v>33</v>
      </c>
      <c r="P10" s="10">
        <f>'1.Income statement'!$P$11</f>
        <v>0.05</v>
      </c>
    </row>
    <row r="11" spans="2:16" x14ac:dyDescent="0.2">
      <c r="B11" s="214" t="s">
        <v>43</v>
      </c>
      <c r="C11" s="53">
        <f>'1.Income statement'!C17</f>
        <v>168</v>
      </c>
      <c r="D11" s="53">
        <f>'1.Income statement'!D17</f>
        <v>150</v>
      </c>
      <c r="E11" s="53">
        <f>'1.Income statement'!E17</f>
        <v>147</v>
      </c>
      <c r="F11" s="53">
        <f>'1.Income statement'!F17</f>
        <v>155</v>
      </c>
      <c r="G11" s="53">
        <f>'1.Income statement'!G17</f>
        <v>175</v>
      </c>
      <c r="H11" s="53">
        <f>'1.Income statement'!H17</f>
        <v>185</v>
      </c>
      <c r="I11" s="53">
        <f>'1.Income statement'!I17</f>
        <v>201</v>
      </c>
      <c r="J11" s="52">
        <f>'1.Income statement'!J17</f>
        <v>211.05</v>
      </c>
      <c r="K11" s="53">
        <f>'1.Income statement'!K17</f>
        <v>221.60250000000002</v>
      </c>
      <c r="L11" s="53">
        <f>'1.Income statement'!L17</f>
        <v>232.68262500000003</v>
      </c>
      <c r="M11" s="53">
        <f>'1.Income statement'!M17</f>
        <v>244.31675625000003</v>
      </c>
      <c r="N11" s="54">
        <f>'1.Income statement'!N17</f>
        <v>256.53259406250004</v>
      </c>
    </row>
    <row r="12" spans="2:16" x14ac:dyDescent="0.2">
      <c r="B12" s="215" t="s">
        <v>41</v>
      </c>
      <c r="C12" s="55">
        <f>'1.Income statement'!C20</f>
        <v>592</v>
      </c>
      <c r="D12" s="55">
        <f>'1.Income statement'!D20</f>
        <v>642</v>
      </c>
      <c r="E12" s="55">
        <f>'1.Income statement'!E20</f>
        <v>671</v>
      </c>
      <c r="F12" s="55">
        <f>'1.Income statement'!F20</f>
        <v>644</v>
      </c>
      <c r="G12" s="55">
        <f>'1.Income statement'!G20</f>
        <v>298</v>
      </c>
      <c r="H12" s="55">
        <f>'1.Income statement'!H20</f>
        <v>414</v>
      </c>
      <c r="I12" s="56">
        <f>'1.Income statement'!I20</f>
        <v>483</v>
      </c>
      <c r="J12" s="55">
        <f>'1.Income statement'!J20</f>
        <v>457.04357999999991</v>
      </c>
      <c r="K12" s="55">
        <f>'1.Income statement'!K20</f>
        <v>479.895759</v>
      </c>
      <c r="L12" s="55">
        <f>'1.Income statement'!L20</f>
        <v>503.89054694999999</v>
      </c>
      <c r="M12" s="55">
        <f>'1.Income statement'!M20</f>
        <v>529.08507429749989</v>
      </c>
      <c r="N12" s="56">
        <f>'1.Income statement'!N20</f>
        <v>555.53932801237499</v>
      </c>
    </row>
    <row r="13" spans="2:16" x14ac:dyDescent="0.2">
      <c r="B13" s="216" t="s">
        <v>12</v>
      </c>
      <c r="C13" s="46">
        <f>'1.Income statement'!C24</f>
        <v>1070</v>
      </c>
      <c r="D13" s="46">
        <f>'1.Income statement'!D24</f>
        <v>1161</v>
      </c>
      <c r="E13" s="46">
        <f>'1.Income statement'!E24</f>
        <v>1242</v>
      </c>
      <c r="F13" s="46">
        <f>'1.Income statement'!F24</f>
        <v>1281</v>
      </c>
      <c r="G13" s="46">
        <f>'1.Income statement'!G24</f>
        <v>1337</v>
      </c>
      <c r="H13" s="46">
        <f>'1.Income statement'!H24</f>
        <v>1617</v>
      </c>
      <c r="I13" s="46">
        <f>'1.Income statement'!I24</f>
        <v>1734</v>
      </c>
      <c r="J13" s="45">
        <f>'1.Income statement'!J24</f>
        <v>1719.3544199999997</v>
      </c>
      <c r="K13" s="46">
        <f>'1.Income statement'!K24</f>
        <v>1805.3221410000001</v>
      </c>
      <c r="L13" s="46">
        <f>'1.Income statement'!L24</f>
        <v>1895.5882480499999</v>
      </c>
      <c r="M13" s="46">
        <f>'1.Income statement'!M24</f>
        <v>1990.3676604524999</v>
      </c>
      <c r="N13" s="47">
        <f>'1.Income statement'!N24</f>
        <v>2089.8860434751255</v>
      </c>
    </row>
    <row r="14" spans="2:16" x14ac:dyDescent="0.2">
      <c r="B14" s="217" t="s">
        <v>47</v>
      </c>
      <c r="C14" s="241">
        <v>124</v>
      </c>
      <c r="D14" s="241">
        <v>175</v>
      </c>
      <c r="E14" s="241">
        <v>189</v>
      </c>
      <c r="F14" s="241">
        <v>293</v>
      </c>
      <c r="G14" s="241">
        <v>217</v>
      </c>
      <c r="H14" s="249">
        <v>176</v>
      </c>
      <c r="I14" s="194">
        <v>1751</v>
      </c>
      <c r="J14" s="55">
        <f>I14*$P$10+I14</f>
        <v>1838.55</v>
      </c>
      <c r="K14" s="55">
        <f t="shared" ref="K14:N14" si="0">J14*$P$10+J14</f>
        <v>1930.4775</v>
      </c>
      <c r="L14" s="55">
        <f t="shared" si="0"/>
        <v>2027.0013750000001</v>
      </c>
      <c r="M14" s="55">
        <f t="shared" si="0"/>
        <v>2128.3514437500003</v>
      </c>
      <c r="N14" s="55">
        <f t="shared" si="0"/>
        <v>2234.7690159375002</v>
      </c>
      <c r="O14" s="222"/>
    </row>
    <row r="15" spans="2:16" x14ac:dyDescent="0.2">
      <c r="B15" s="218" t="s">
        <v>44</v>
      </c>
      <c r="C15" s="241">
        <v>4342</v>
      </c>
      <c r="D15" s="241">
        <v>4624</v>
      </c>
      <c r="E15" s="241">
        <v>4924</v>
      </c>
      <c r="F15" s="241">
        <v>5081</v>
      </c>
      <c r="G15" s="241">
        <v>5005</v>
      </c>
      <c r="H15" s="250">
        <v>5206</v>
      </c>
      <c r="I15" s="147">
        <v>5513</v>
      </c>
      <c r="J15" s="55">
        <f t="shared" ref="J15:J17" si="1">I15*$P$10+I15</f>
        <v>5788.65</v>
      </c>
      <c r="K15" s="55">
        <f t="shared" ref="K15:N15" si="2">J15*$P$10+J15</f>
        <v>6078.0824999999995</v>
      </c>
      <c r="L15" s="55">
        <f t="shared" si="2"/>
        <v>6381.9866249999995</v>
      </c>
      <c r="M15" s="55">
        <f t="shared" si="2"/>
        <v>6701.0859562499991</v>
      </c>
      <c r="N15" s="56">
        <f t="shared" si="2"/>
        <v>7036.1402540624986</v>
      </c>
    </row>
    <row r="16" spans="2:16" x14ac:dyDescent="0.2">
      <c r="B16" s="217" t="s">
        <v>45</v>
      </c>
      <c r="C16" s="241">
        <v>367</v>
      </c>
      <c r="D16" s="241">
        <v>391</v>
      </c>
      <c r="E16" s="241">
        <v>391</v>
      </c>
      <c r="F16" s="241">
        <v>391</v>
      </c>
      <c r="G16" s="241">
        <v>302</v>
      </c>
      <c r="H16" s="250">
        <v>302</v>
      </c>
      <c r="I16" s="147">
        <v>302</v>
      </c>
      <c r="J16" s="55">
        <f t="shared" si="1"/>
        <v>317.10000000000002</v>
      </c>
      <c r="K16" s="55">
        <f t="shared" ref="K16:N16" si="3">J16*$P$10+J16</f>
        <v>332.95500000000004</v>
      </c>
      <c r="L16" s="55">
        <f t="shared" si="3"/>
        <v>349.60275000000001</v>
      </c>
      <c r="M16" s="55">
        <f t="shared" si="3"/>
        <v>367.08288750000003</v>
      </c>
      <c r="N16" s="56">
        <f t="shared" si="3"/>
        <v>385.437031875</v>
      </c>
    </row>
    <row r="17" spans="2:14" x14ac:dyDescent="0.2">
      <c r="B17" s="217" t="s">
        <v>46</v>
      </c>
      <c r="C17" s="242">
        <v>-1621</v>
      </c>
      <c r="D17" s="242">
        <v>-1701</v>
      </c>
      <c r="E17" s="242">
        <v>-1787</v>
      </c>
      <c r="F17" s="242">
        <v>-1428</v>
      </c>
      <c r="G17" s="241">
        <v>-1520</v>
      </c>
      <c r="H17" s="242">
        <v>-1713</v>
      </c>
      <c r="I17" s="195">
        <v>-878</v>
      </c>
      <c r="J17" s="55">
        <f t="shared" si="1"/>
        <v>-921.9</v>
      </c>
      <c r="K17" s="148">
        <f t="shared" ref="K17:N17" si="4">J17*$P$10+J17</f>
        <v>-967.995</v>
      </c>
      <c r="L17" s="148">
        <f t="shared" si="4"/>
        <v>-1016.39475</v>
      </c>
      <c r="M17" s="148">
        <f t="shared" si="4"/>
        <v>-1067.2144875000001</v>
      </c>
      <c r="N17" s="56">
        <f t="shared" si="4"/>
        <v>-1120.5752118750002</v>
      </c>
    </row>
    <row r="18" spans="2:14" x14ac:dyDescent="0.2">
      <c r="B18" s="219" t="s">
        <v>51</v>
      </c>
      <c r="C18" s="61">
        <f t="shared" ref="C18:I18" si="5">C17+C15-C14</f>
        <v>2597</v>
      </c>
      <c r="D18" s="61">
        <f t="shared" si="5"/>
        <v>2748</v>
      </c>
      <c r="E18" s="61">
        <f t="shared" si="5"/>
        <v>2948</v>
      </c>
      <c r="F18" s="61">
        <f t="shared" si="5"/>
        <v>3360</v>
      </c>
      <c r="G18" s="196">
        <f t="shared" si="5"/>
        <v>3268</v>
      </c>
      <c r="H18" s="196">
        <f t="shared" si="5"/>
        <v>3317</v>
      </c>
      <c r="I18" s="196">
        <f t="shared" si="5"/>
        <v>2884</v>
      </c>
      <c r="J18" s="126">
        <f t="shared" ref="J18:N18" si="6">J17+J15-J14</f>
        <v>3028.2</v>
      </c>
      <c r="K18" s="61">
        <f t="shared" si="6"/>
        <v>3179.6099999999997</v>
      </c>
      <c r="L18" s="61">
        <f t="shared" si="6"/>
        <v>3338.5904999999993</v>
      </c>
      <c r="M18" s="61">
        <f t="shared" si="6"/>
        <v>3505.5200249999984</v>
      </c>
      <c r="N18" s="57">
        <f t="shared" si="6"/>
        <v>3680.7960262499978</v>
      </c>
    </row>
    <row r="19" spans="2:14" x14ac:dyDescent="0.2">
      <c r="B19" s="220" t="s">
        <v>52</v>
      </c>
      <c r="C19" s="58">
        <f t="shared" ref="C19:I19" si="7">C15-C14+C17-C16</f>
        <v>2230</v>
      </c>
      <c r="D19" s="58">
        <f t="shared" si="7"/>
        <v>2357</v>
      </c>
      <c r="E19" s="58">
        <f t="shared" si="7"/>
        <v>2557</v>
      </c>
      <c r="F19" s="58">
        <f t="shared" si="7"/>
        <v>2969</v>
      </c>
      <c r="G19" s="58">
        <f t="shared" si="7"/>
        <v>2966</v>
      </c>
      <c r="H19" s="58">
        <f t="shared" si="7"/>
        <v>3015</v>
      </c>
      <c r="I19" s="58">
        <f t="shared" si="7"/>
        <v>2582</v>
      </c>
      <c r="J19" s="127">
        <f t="shared" ref="J19:N19" si="8">J15-J14+J17-J16</f>
        <v>2711.0999999999995</v>
      </c>
      <c r="K19" s="58">
        <f t="shared" si="8"/>
        <v>2846.6549999999997</v>
      </c>
      <c r="L19" s="58">
        <f t="shared" si="8"/>
        <v>2988.9877499999998</v>
      </c>
      <c r="M19" s="58">
        <f t="shared" si="8"/>
        <v>3138.4371374999987</v>
      </c>
      <c r="N19" s="59">
        <f t="shared" si="8"/>
        <v>3295.3589943749985</v>
      </c>
    </row>
    <row r="20" spans="2:14" x14ac:dyDescent="0.2">
      <c r="B20" s="218"/>
      <c r="C20" s="60"/>
      <c r="D20" s="60"/>
      <c r="E20" s="60"/>
      <c r="F20" s="60"/>
      <c r="G20" s="60"/>
      <c r="H20" s="109"/>
      <c r="J20" s="128"/>
      <c r="K20" s="61"/>
      <c r="L20" s="61"/>
      <c r="M20" s="61"/>
      <c r="N20" s="62"/>
    </row>
    <row r="21" spans="2:14" x14ac:dyDescent="0.2">
      <c r="B21" s="217" t="s">
        <v>48</v>
      </c>
      <c r="C21" s="48">
        <f t="shared" ref="C21:I21" si="9">C13/C17</f>
        <v>-0.66008636644046881</v>
      </c>
      <c r="D21" s="48">
        <f t="shared" si="9"/>
        <v>-0.68253968253968256</v>
      </c>
      <c r="E21" s="48">
        <f t="shared" si="9"/>
        <v>-0.69501958589815338</v>
      </c>
      <c r="F21" s="48">
        <f t="shared" si="9"/>
        <v>-0.8970588235294118</v>
      </c>
      <c r="G21" s="48">
        <f t="shared" si="9"/>
        <v>-0.87960526315789478</v>
      </c>
      <c r="H21" s="48">
        <f t="shared" si="9"/>
        <v>-0.94395796847635727</v>
      </c>
      <c r="I21" s="48">
        <f t="shared" si="9"/>
        <v>-1.9749430523917995</v>
      </c>
      <c r="J21" s="129">
        <f t="shared" ref="J21:N21" si="10">J13/J17</f>
        <v>-1.8650118451025053</v>
      </c>
      <c r="K21" s="48">
        <f t="shared" si="10"/>
        <v>-1.8650118451025057</v>
      </c>
      <c r="L21" s="48">
        <f t="shared" si="10"/>
        <v>-1.8650118451025055</v>
      </c>
      <c r="M21" s="48">
        <f t="shared" si="10"/>
        <v>-1.8650118451025053</v>
      </c>
      <c r="N21" s="49">
        <f t="shared" si="10"/>
        <v>-1.8650118451025059</v>
      </c>
    </row>
    <row r="22" spans="2:14" x14ac:dyDescent="0.2">
      <c r="B22" s="217" t="s">
        <v>54</v>
      </c>
      <c r="C22" s="20">
        <f t="shared" ref="C22:I22" si="11">C10/C19</f>
        <v>0.820627802690583</v>
      </c>
      <c r="D22" s="20">
        <f t="shared" si="11"/>
        <v>0.82859567246499788</v>
      </c>
      <c r="E22" s="20">
        <f t="shared" si="11"/>
        <v>0.80563159953070007</v>
      </c>
      <c r="F22" s="20">
        <f t="shared" si="11"/>
        <v>0.70057258336140116</v>
      </c>
      <c r="G22" s="20">
        <f t="shared" si="11"/>
        <v>0.61024949426837494</v>
      </c>
      <c r="H22" s="20">
        <f t="shared" si="11"/>
        <v>0.73499170812603654</v>
      </c>
      <c r="I22" s="20">
        <f t="shared" si="11"/>
        <v>0.93648334624322227</v>
      </c>
      <c r="J22" s="130">
        <f t="shared" ref="J22:N22" si="12">J10/J19</f>
        <v>0.88061967467079794</v>
      </c>
      <c r="K22" s="20">
        <f t="shared" si="12"/>
        <v>0.88061967467079794</v>
      </c>
      <c r="L22" s="20">
        <f t="shared" si="12"/>
        <v>0.88061967467079783</v>
      </c>
      <c r="M22" s="20">
        <f t="shared" si="12"/>
        <v>0.88061967467079816</v>
      </c>
      <c r="N22" s="22">
        <f t="shared" si="12"/>
        <v>0.88061967467079827</v>
      </c>
    </row>
    <row r="23" spans="2:14" ht="16" thickBot="1" x14ac:dyDescent="0.25">
      <c r="B23" s="221" t="s">
        <v>53</v>
      </c>
      <c r="C23" s="21">
        <f t="shared" ref="C23:I23" si="13">C10/C18</f>
        <v>0.70465922217943777</v>
      </c>
      <c r="D23" s="21">
        <f t="shared" si="13"/>
        <v>0.7106986899563319</v>
      </c>
      <c r="E23" s="21">
        <f t="shared" si="13"/>
        <v>0.69877883310719136</v>
      </c>
      <c r="F23" s="21">
        <f t="shared" si="13"/>
        <v>0.61904761904761907</v>
      </c>
      <c r="G23" s="21">
        <f t="shared" si="13"/>
        <v>0.55385556915544676</v>
      </c>
      <c r="H23" s="21">
        <f t="shared" si="13"/>
        <v>0.66807356044618627</v>
      </c>
      <c r="I23" s="21">
        <f t="shared" si="13"/>
        <v>0.83841886269070731</v>
      </c>
      <c r="J23" s="131">
        <f t="shared" ref="J23:N23" si="14">J10/J18</f>
        <v>0.7884049930651873</v>
      </c>
      <c r="K23" s="21">
        <f t="shared" si="14"/>
        <v>0.7884049930651873</v>
      </c>
      <c r="L23" s="21">
        <f t="shared" si="14"/>
        <v>0.78840499306518741</v>
      </c>
      <c r="M23" s="21">
        <f t="shared" si="14"/>
        <v>0.78840499306518763</v>
      </c>
      <c r="N23" s="23">
        <f t="shared" si="14"/>
        <v>0.78840499306518774</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zoomScaleNormal="100" workbookViewId="0">
      <selection activeCell="Q24" sqref="Q24"/>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332031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81"/>
      <c r="C2" s="284"/>
      <c r="D2" s="285"/>
      <c r="E2" s="285"/>
      <c r="F2" s="285"/>
      <c r="G2" s="285"/>
      <c r="H2" s="285"/>
      <c r="I2" s="285"/>
      <c r="J2" s="285"/>
      <c r="K2" s="285"/>
      <c r="L2" s="285"/>
      <c r="M2" s="285"/>
      <c r="N2" s="286"/>
      <c r="O2" s="1"/>
      <c r="P2" s="1"/>
      <c r="Q2" s="1"/>
      <c r="R2" s="1"/>
      <c r="S2" s="1"/>
      <c r="T2" s="1"/>
      <c r="U2" s="1"/>
      <c r="V2" s="1"/>
    </row>
    <row r="3" spans="2:22" ht="15" customHeight="1" x14ac:dyDescent="0.2">
      <c r="B3" s="282"/>
      <c r="C3" s="287"/>
      <c r="D3" s="288"/>
      <c r="E3" s="288"/>
      <c r="F3" s="288"/>
      <c r="G3" s="288"/>
      <c r="H3" s="288"/>
      <c r="I3" s="288"/>
      <c r="J3" s="288"/>
      <c r="K3" s="288"/>
      <c r="L3" s="288"/>
      <c r="M3" s="288"/>
      <c r="N3" s="289"/>
      <c r="O3" s="1"/>
      <c r="P3" s="1"/>
      <c r="Q3" s="1"/>
      <c r="R3" s="1"/>
      <c r="S3" s="1"/>
      <c r="T3" s="1"/>
      <c r="U3" s="1"/>
      <c r="V3" s="1"/>
    </row>
    <row r="4" spans="2:22" ht="15" customHeight="1" x14ac:dyDescent="0.2">
      <c r="B4" s="282"/>
      <c r="C4" s="287"/>
      <c r="D4" s="288"/>
      <c r="E4" s="288"/>
      <c r="F4" s="288"/>
      <c r="G4" s="288"/>
      <c r="H4" s="288"/>
      <c r="I4" s="288"/>
      <c r="J4" s="288"/>
      <c r="K4" s="288"/>
      <c r="L4" s="288"/>
      <c r="M4" s="288"/>
      <c r="N4" s="289"/>
      <c r="O4" s="1"/>
      <c r="P4" s="1"/>
      <c r="Q4" s="1"/>
      <c r="R4" s="1"/>
      <c r="S4" s="1"/>
      <c r="T4" s="1"/>
      <c r="U4" s="1"/>
      <c r="V4" s="1"/>
    </row>
    <row r="5" spans="2:22" ht="15" customHeight="1" x14ac:dyDescent="0.2">
      <c r="B5" s="282"/>
      <c r="C5" s="287"/>
      <c r="D5" s="288"/>
      <c r="E5" s="288"/>
      <c r="F5" s="288"/>
      <c r="G5" s="288"/>
      <c r="H5" s="288"/>
      <c r="I5" s="288"/>
      <c r="J5" s="288"/>
      <c r="K5" s="288"/>
      <c r="L5" s="288"/>
      <c r="M5" s="288"/>
      <c r="N5" s="289"/>
      <c r="O5" s="1"/>
      <c r="P5" s="1"/>
      <c r="Q5" s="1"/>
      <c r="R5" s="1"/>
      <c r="S5" s="1"/>
      <c r="T5" s="1"/>
      <c r="U5" s="1"/>
      <c r="V5" s="1"/>
    </row>
    <row r="6" spans="2:22" ht="15" customHeight="1" x14ac:dyDescent="0.2">
      <c r="B6" s="282"/>
      <c r="C6" s="287"/>
      <c r="D6" s="288"/>
      <c r="E6" s="288"/>
      <c r="F6" s="288"/>
      <c r="G6" s="288"/>
      <c r="H6" s="288"/>
      <c r="I6" s="288"/>
      <c r="J6" s="288"/>
      <c r="K6" s="288"/>
      <c r="L6" s="288"/>
      <c r="M6" s="288"/>
      <c r="N6" s="289"/>
      <c r="O6" s="1"/>
      <c r="P6" s="1"/>
      <c r="Q6" s="1"/>
      <c r="R6" s="1"/>
      <c r="S6" s="1"/>
      <c r="T6" s="1"/>
      <c r="U6" s="1"/>
      <c r="V6" s="1"/>
    </row>
    <row r="7" spans="2:22" ht="48.75" customHeight="1" thickBot="1" x14ac:dyDescent="0.25">
      <c r="B7" s="282"/>
      <c r="C7" s="287"/>
      <c r="D7" s="288"/>
      <c r="E7" s="288"/>
      <c r="F7" s="288"/>
      <c r="G7" s="288"/>
      <c r="H7" s="288"/>
      <c r="I7" s="288"/>
      <c r="J7" s="290"/>
      <c r="K7" s="290"/>
      <c r="L7" s="290"/>
      <c r="M7" s="290"/>
      <c r="N7" s="291"/>
      <c r="O7" s="1"/>
      <c r="P7" s="1"/>
      <c r="Q7" s="1"/>
      <c r="R7" s="1"/>
      <c r="S7" s="1"/>
      <c r="T7" s="1"/>
      <c r="U7" s="1"/>
      <c r="V7" s="1"/>
    </row>
    <row r="8" spans="2:22" ht="18.75" customHeight="1" thickBot="1" x14ac:dyDescent="0.25">
      <c r="B8" s="282"/>
      <c r="C8" s="33">
        <v>2014</v>
      </c>
      <c r="D8" s="33">
        <v>2015</v>
      </c>
      <c r="E8" s="33">
        <v>2016</v>
      </c>
      <c r="F8" s="33">
        <v>2017</v>
      </c>
      <c r="G8" s="33">
        <v>2018</v>
      </c>
      <c r="H8" s="33">
        <v>2019</v>
      </c>
      <c r="I8" s="33">
        <v>2020</v>
      </c>
      <c r="J8" s="99">
        <v>2021</v>
      </c>
      <c r="K8" s="100">
        <v>2022</v>
      </c>
      <c r="L8" s="100">
        <v>2023</v>
      </c>
      <c r="M8" s="100">
        <v>2024</v>
      </c>
      <c r="N8" s="101">
        <v>2025</v>
      </c>
      <c r="O8" s="225"/>
      <c r="P8" s="1"/>
      <c r="Q8" s="1"/>
      <c r="R8" s="1"/>
      <c r="S8" s="1"/>
      <c r="T8" s="1"/>
      <c r="U8" s="1"/>
      <c r="V8" s="1"/>
    </row>
    <row r="9" spans="2:22" ht="17" thickBot="1" x14ac:dyDescent="0.25">
      <c r="B9" s="111" t="s">
        <v>27</v>
      </c>
      <c r="C9" s="114"/>
      <c r="D9" s="30"/>
      <c r="E9" s="30"/>
      <c r="F9" s="30"/>
      <c r="G9" s="30"/>
      <c r="H9" s="30"/>
      <c r="I9" s="103"/>
      <c r="J9" s="30"/>
      <c r="K9" s="30"/>
      <c r="L9" s="30"/>
      <c r="M9" s="60"/>
      <c r="N9" s="115"/>
      <c r="O9" s="295" t="s">
        <v>14</v>
      </c>
      <c r="P9" s="296"/>
      <c r="Q9" s="15">
        <v>1400</v>
      </c>
      <c r="R9" s="1"/>
      <c r="S9" s="1"/>
      <c r="T9" s="1"/>
      <c r="U9" s="1"/>
      <c r="V9" s="1"/>
    </row>
    <row r="10" spans="2:22" ht="16" x14ac:dyDescent="0.2">
      <c r="B10" s="64" t="s">
        <v>26</v>
      </c>
      <c r="C10" s="113"/>
      <c r="D10" s="104"/>
      <c r="E10" s="104"/>
      <c r="F10" s="104"/>
      <c r="G10" s="104"/>
      <c r="H10" s="104"/>
      <c r="I10" s="105">
        <f>$Q$9*'1.Income statement'!I27</f>
        <v>33600</v>
      </c>
      <c r="J10" s="104">
        <f>$Q$9*'1.Income statement'!J27</f>
        <v>30800</v>
      </c>
      <c r="K10" s="104">
        <f>$Q$9*'1.Income statement'!K27</f>
        <v>28000</v>
      </c>
      <c r="L10" s="104">
        <f>$Q$9*'1.Income statement'!L27</f>
        <v>25200</v>
      </c>
      <c r="M10" s="104">
        <f>$Q$9*'1.Income statement'!M27</f>
        <v>22400</v>
      </c>
      <c r="N10" s="116">
        <f>$Q$9*'1.Income statement'!N27</f>
        <v>21000</v>
      </c>
      <c r="O10" s="14"/>
      <c r="P10" s="14"/>
      <c r="Q10" s="14"/>
      <c r="R10" s="1"/>
      <c r="S10" s="1"/>
      <c r="T10" s="1"/>
      <c r="U10" s="1"/>
      <c r="V10" s="1"/>
    </row>
    <row r="11" spans="2:22" ht="16" x14ac:dyDescent="0.2">
      <c r="B11" s="64" t="s">
        <v>60</v>
      </c>
      <c r="C11" s="104">
        <f>'3.retornos capital'!C15-'3.retornos capital'!C14</f>
        <v>4218</v>
      </c>
      <c r="D11" s="104">
        <f>'3.retornos capital'!D15-'3.retornos capital'!D14</f>
        <v>4449</v>
      </c>
      <c r="E11" s="104">
        <f>'3.retornos capital'!E15-'3.retornos capital'!E14</f>
        <v>4735</v>
      </c>
      <c r="F11" s="104">
        <f>'3.retornos capital'!F15-'3.retornos capital'!F14</f>
        <v>4788</v>
      </c>
      <c r="G11" s="104">
        <f>'3.retornos capital'!G15-'3.retornos capital'!G14</f>
        <v>4788</v>
      </c>
      <c r="H11" s="104">
        <f>'3.retornos capital'!H15-'3.retornos capital'!H14</f>
        <v>5030</v>
      </c>
      <c r="I11" s="105">
        <f>'3.retornos capital'!I15-'3.retornos capital'!I14</f>
        <v>3762</v>
      </c>
      <c r="J11" s="229">
        <v>5000</v>
      </c>
      <c r="K11" s="229">
        <v>5200</v>
      </c>
      <c r="L11" s="229">
        <v>5500</v>
      </c>
      <c r="M11" s="229">
        <v>5800</v>
      </c>
      <c r="N11" s="226">
        <v>6200</v>
      </c>
      <c r="O11" s="297"/>
      <c r="P11" s="297"/>
      <c r="Q11" s="14"/>
      <c r="R11" s="1"/>
      <c r="S11" s="1"/>
      <c r="T11" s="1"/>
      <c r="U11" s="1"/>
      <c r="V11" s="1"/>
    </row>
    <row r="12" spans="2:22" ht="16" x14ac:dyDescent="0.2">
      <c r="B12" s="107" t="s">
        <v>81</v>
      </c>
      <c r="C12" s="132">
        <f>C11/'1.Income statement'!C12</f>
        <v>2.0269101393560787</v>
      </c>
      <c r="D12" s="132">
        <f>D11/'1.Income statement'!D12</f>
        <v>2.0022502250225021</v>
      </c>
      <c r="E12" s="132">
        <f>E11/'1.Income statement'!E12</f>
        <v>2.0089096308867203</v>
      </c>
      <c r="F12" s="132">
        <f>F11/'1.Income statement'!F12</f>
        <v>1.9925093632958801</v>
      </c>
      <c r="G12" s="132">
        <f>G11/'1.Income statement'!G12</f>
        <v>2.2218097447795824</v>
      </c>
      <c r="H12" s="132">
        <f>H11/'1.Income statement'!H12</f>
        <v>1.9458413926499032</v>
      </c>
      <c r="I12" s="12">
        <f>I11/'1.Income statement'!I12</f>
        <v>1.3364120781527531</v>
      </c>
      <c r="J12" s="224">
        <f>J11/'1.Income statement'!J12</f>
        <v>1.7829774153816751</v>
      </c>
      <c r="K12" s="132">
        <f>K11/'1.Income statement'!K12</f>
        <v>1.7659966780923255</v>
      </c>
      <c r="L12" s="132">
        <f>L11/'1.Income statement'!L12</f>
        <v>1.7789343826937345</v>
      </c>
      <c r="M12" s="132">
        <f>M11/'1.Income statement'!M12</f>
        <v>1.7866353973374303</v>
      </c>
      <c r="N12" s="117">
        <f>N11/'1.Income statement'!N12</f>
        <v>1.8189063158443461</v>
      </c>
      <c r="O12" s="293"/>
      <c r="P12" s="293"/>
      <c r="Q12" s="14"/>
      <c r="R12" s="1"/>
      <c r="S12" s="1"/>
      <c r="T12" s="1"/>
      <c r="U12" s="1"/>
      <c r="V12" s="1"/>
    </row>
    <row r="13" spans="2:22" ht="16" x14ac:dyDescent="0.2">
      <c r="B13" s="107" t="s">
        <v>82</v>
      </c>
      <c r="C13" s="132">
        <f>C11/'3.retornos capital'!C17</f>
        <v>-2.6020974706971005</v>
      </c>
      <c r="D13" s="132">
        <f>D11/'3.retornos capital'!D17</f>
        <v>-2.615520282186949</v>
      </c>
      <c r="E13" s="132">
        <f>E11/'3.retornos capital'!E17</f>
        <v>-2.6496922216004477</v>
      </c>
      <c r="F13" s="132">
        <f>F11/'3.retornos capital'!F17</f>
        <v>-3.3529411764705883</v>
      </c>
      <c r="G13" s="132">
        <f>G11/'3.retornos capital'!G17</f>
        <v>-3.15</v>
      </c>
      <c r="H13" s="132">
        <f>H11/'3.retornos capital'!H17</f>
        <v>-2.9363689433741973</v>
      </c>
      <c r="I13" s="132">
        <f>I11/'3.retornos capital'!I17</f>
        <v>-4.284738041002278</v>
      </c>
      <c r="J13" s="224">
        <f>J11/'3.retornos capital'!J17</f>
        <v>-5.4235817333767224</v>
      </c>
      <c r="K13" s="132">
        <f>K11/'3.retornos capital'!K17</f>
        <v>-5.3719285740112293</v>
      </c>
      <c r="L13" s="132">
        <f>L11/'3.retornos capital'!L17</f>
        <v>-5.4112833620992236</v>
      </c>
      <c r="M13" s="132">
        <f>M11/'3.retornos capital'!M17</f>
        <v>-5.4347088311992193</v>
      </c>
      <c r="N13" s="132">
        <f>N11/'3.retornos capital'!N17</f>
        <v>-5.5328727017134911</v>
      </c>
      <c r="O13" s="227"/>
      <c r="P13" s="200"/>
      <c r="Q13" s="14"/>
      <c r="R13" s="1"/>
      <c r="S13" s="1"/>
      <c r="T13" s="1"/>
      <c r="U13" s="1"/>
      <c r="V13" s="1"/>
    </row>
    <row r="14" spans="2:22" ht="16" x14ac:dyDescent="0.2">
      <c r="B14" s="108" t="s">
        <v>25</v>
      </c>
      <c r="C14" s="46"/>
      <c r="D14" s="46"/>
      <c r="E14" s="46"/>
      <c r="F14" s="46"/>
      <c r="G14" s="46"/>
      <c r="H14" s="46"/>
      <c r="I14" s="13">
        <f>I10+I11</f>
        <v>37362</v>
      </c>
      <c r="J14" s="46">
        <f t="shared" ref="J14:N14" si="0">J10+J11</f>
        <v>35800</v>
      </c>
      <c r="K14" s="46">
        <f t="shared" si="0"/>
        <v>33200</v>
      </c>
      <c r="L14" s="46">
        <f t="shared" si="0"/>
        <v>30700</v>
      </c>
      <c r="M14" s="46">
        <f t="shared" si="0"/>
        <v>28200</v>
      </c>
      <c r="N14" s="47">
        <f t="shared" si="0"/>
        <v>27200</v>
      </c>
      <c r="O14" s="292"/>
      <c r="P14" s="292"/>
      <c r="Q14" s="14"/>
      <c r="R14" s="1"/>
      <c r="S14" s="1"/>
      <c r="T14" s="1"/>
      <c r="U14" s="1"/>
      <c r="V14" s="1"/>
    </row>
    <row r="15" spans="2:22" ht="16" x14ac:dyDescent="0.2">
      <c r="B15" s="64" t="s">
        <v>6</v>
      </c>
      <c r="C15" s="104">
        <f>'1.Income statement'!C12</f>
        <v>2081</v>
      </c>
      <c r="D15" s="104">
        <f>'1.Income statement'!D12</f>
        <v>2222</v>
      </c>
      <c r="E15" s="104">
        <f>'1.Income statement'!E12</f>
        <v>2357</v>
      </c>
      <c r="F15" s="104">
        <f>'1.Income statement'!F12</f>
        <v>2403</v>
      </c>
      <c r="G15" s="104">
        <f>'1.Income statement'!G12</f>
        <v>2155</v>
      </c>
      <c r="H15" s="223">
        <f>'1.Income statement'!H12</f>
        <v>2585</v>
      </c>
      <c r="I15" s="106">
        <f>'1.Income statement'!I12</f>
        <v>2815</v>
      </c>
      <c r="J15" s="104">
        <f>'1.Income statement'!J12</f>
        <v>2804.2979999999998</v>
      </c>
      <c r="K15" s="104">
        <f>'1.Income statement'!K12</f>
        <v>2944.5129000000002</v>
      </c>
      <c r="L15" s="104">
        <f>'1.Income statement'!L12</f>
        <v>3091.7385450000002</v>
      </c>
      <c r="M15" s="104">
        <f>'1.Income statement'!M12</f>
        <v>3246.3254722500001</v>
      </c>
      <c r="N15" s="118">
        <f>'1.Income statement'!N12</f>
        <v>3408.6417458625001</v>
      </c>
      <c r="O15" s="293"/>
      <c r="P15" s="293"/>
      <c r="Q15" s="14"/>
      <c r="R15" s="1"/>
      <c r="S15" s="1"/>
      <c r="T15" s="1"/>
      <c r="U15" s="1"/>
      <c r="V15" s="1"/>
    </row>
    <row r="16" spans="2:22" ht="16" x14ac:dyDescent="0.2">
      <c r="B16" s="64" t="s">
        <v>11</v>
      </c>
      <c r="C16" s="104">
        <f>'1.Income statement'!C15</f>
        <v>1830</v>
      </c>
      <c r="D16" s="104">
        <f>'1.Income statement'!D15</f>
        <v>1953</v>
      </c>
      <c r="E16" s="104">
        <f>'1.Income statement'!E15</f>
        <v>2060</v>
      </c>
      <c r="F16" s="104">
        <f>'1.Income statement'!F15</f>
        <v>2080</v>
      </c>
      <c r="G16" s="104">
        <f>'1.Income statement'!G15</f>
        <v>1810</v>
      </c>
      <c r="H16" s="104">
        <f>'1.Income statement'!H15</f>
        <v>2216</v>
      </c>
      <c r="I16" s="105">
        <f>'1.Income statement'!I15</f>
        <v>2418</v>
      </c>
      <c r="J16" s="104">
        <f>'1.Income statement'!J15</f>
        <v>2387.4479999999999</v>
      </c>
      <c r="K16" s="104">
        <f>'1.Income statement'!K15</f>
        <v>2506.8204000000001</v>
      </c>
      <c r="L16" s="104">
        <f>'1.Income statement'!L15</f>
        <v>2632.1614199999999</v>
      </c>
      <c r="M16" s="104">
        <f>'1.Income statement'!M15</f>
        <v>2763.769491</v>
      </c>
      <c r="N16" s="116">
        <f>'1.Income statement'!N15</f>
        <v>2901.9579655500002</v>
      </c>
      <c r="O16" s="293"/>
      <c r="P16" s="293"/>
      <c r="Q16" s="14"/>
      <c r="R16" s="1"/>
      <c r="S16" s="1"/>
      <c r="T16" s="1"/>
      <c r="U16" s="1"/>
      <c r="V16" s="1"/>
    </row>
    <row r="17" spans="2:22" ht="16" x14ac:dyDescent="0.2">
      <c r="B17" s="64" t="s">
        <v>12</v>
      </c>
      <c r="C17" s="104">
        <f>'1.Income statement'!C24</f>
        <v>1070</v>
      </c>
      <c r="D17" s="104">
        <f>'1.Income statement'!D24</f>
        <v>1161</v>
      </c>
      <c r="E17" s="104">
        <f>'1.Income statement'!E24</f>
        <v>1242</v>
      </c>
      <c r="F17" s="104">
        <f>'1.Income statement'!F24</f>
        <v>1281</v>
      </c>
      <c r="G17" s="104">
        <f>'1.Income statement'!G24</f>
        <v>1337</v>
      </c>
      <c r="H17" s="104">
        <f>'1.Income statement'!H24</f>
        <v>1617</v>
      </c>
      <c r="I17" s="105">
        <f>'1.Income statement'!I24</f>
        <v>1734</v>
      </c>
      <c r="J17" s="104">
        <f>'1.Income statement'!J24</f>
        <v>1719.3544199999997</v>
      </c>
      <c r="K17" s="104">
        <f>'1.Income statement'!K24</f>
        <v>1805.3221410000001</v>
      </c>
      <c r="L17" s="104">
        <f>'1.Income statement'!L24</f>
        <v>1895.5882480499999</v>
      </c>
      <c r="M17" s="104">
        <f>'1.Income statement'!M24</f>
        <v>1990.3676604524999</v>
      </c>
      <c r="N17" s="116">
        <f>'1.Income statement'!N24</f>
        <v>2089.8860434751255</v>
      </c>
      <c r="O17" s="293"/>
      <c r="P17" s="293"/>
      <c r="Q17" s="14"/>
      <c r="R17" s="1"/>
      <c r="S17" s="1"/>
      <c r="T17" s="1"/>
      <c r="U17" s="1"/>
      <c r="V17" s="1"/>
    </row>
    <row r="18" spans="2:22" ht="16" x14ac:dyDescent="0.2">
      <c r="B18" s="64" t="s">
        <v>13</v>
      </c>
      <c r="C18" s="104">
        <f>'2.Flujos de caja'!C15</f>
        <v>883</v>
      </c>
      <c r="D18" s="104">
        <f>'2.Flujos de caja'!D15</f>
        <v>949</v>
      </c>
      <c r="E18" s="104">
        <f>'2.Flujos de caja'!E15</f>
        <v>1050</v>
      </c>
      <c r="F18" s="104">
        <f>'2.Flujos de caja'!F15</f>
        <v>1051</v>
      </c>
      <c r="G18" s="104">
        <f>'2.Flujos de caja'!G15</f>
        <v>1160</v>
      </c>
      <c r="H18" s="104">
        <f>'2.Flujos de caja'!H15</f>
        <v>1490</v>
      </c>
      <c r="I18" s="105">
        <f>'2.Flujos de caja'!I15</f>
        <v>1673</v>
      </c>
      <c r="J18" s="104">
        <f>'2.Flujos de caja'!J15</f>
        <v>1655.3044199999995</v>
      </c>
      <c r="K18" s="104">
        <f>'2.Flujos de caja'!K15</f>
        <v>1738.069641</v>
      </c>
      <c r="L18" s="104">
        <f>'2.Flujos de caja'!L15</f>
        <v>1824.9731230500001</v>
      </c>
      <c r="M18" s="104">
        <f>'2.Flujos de caja'!M15</f>
        <v>1916.2217792025003</v>
      </c>
      <c r="N18" s="116">
        <f>'2.Flujos de caja'!N15</f>
        <v>2012.0328681626256</v>
      </c>
      <c r="O18" s="293"/>
      <c r="P18" s="293"/>
      <c r="Q18" s="5"/>
      <c r="R18" s="1"/>
      <c r="S18" s="1"/>
      <c r="T18" s="1"/>
      <c r="U18" s="1"/>
      <c r="V18" s="1"/>
    </row>
    <row r="19" spans="2:22" ht="17" thickBot="1" x14ac:dyDescent="0.25">
      <c r="B19" s="64"/>
      <c r="C19" s="113"/>
      <c r="D19" s="104"/>
      <c r="E19" s="104"/>
      <c r="F19" s="104"/>
      <c r="G19" s="104"/>
      <c r="H19" s="104"/>
      <c r="I19" s="105"/>
      <c r="J19" s="104"/>
      <c r="K19" s="104"/>
      <c r="L19" s="104"/>
      <c r="M19" s="104"/>
      <c r="N19" s="116"/>
      <c r="O19" s="19"/>
      <c r="P19" s="19"/>
      <c r="Q19" s="14"/>
      <c r="R19" s="1"/>
      <c r="S19" s="1"/>
      <c r="T19" s="1"/>
      <c r="U19" s="1"/>
      <c r="V19" s="1"/>
    </row>
    <row r="20" spans="2:22" ht="17" thickBot="1" x14ac:dyDescent="0.25">
      <c r="B20" s="123"/>
      <c r="C20" s="124" t="s">
        <v>49</v>
      </c>
      <c r="D20" s="122" t="s">
        <v>50</v>
      </c>
      <c r="E20" s="109"/>
      <c r="F20" s="109"/>
      <c r="G20" s="109"/>
      <c r="H20" s="109"/>
      <c r="I20" s="110"/>
      <c r="J20" s="109"/>
      <c r="K20" s="109"/>
      <c r="L20" s="109"/>
      <c r="M20" s="109"/>
      <c r="N20" s="119"/>
      <c r="O20" s="294"/>
      <c r="P20" s="294"/>
      <c r="Q20" s="5"/>
      <c r="R20" s="1"/>
      <c r="S20" s="1"/>
      <c r="T20" s="1"/>
      <c r="U20" s="1"/>
      <c r="V20" s="1"/>
    </row>
    <row r="21" spans="2:22" ht="20" thickBot="1" x14ac:dyDescent="0.25">
      <c r="B21" s="25" t="s">
        <v>21</v>
      </c>
      <c r="C21" s="112">
        <f>(L21/$Q$9)^(1/3)-1</f>
        <v>0.10629765195482155</v>
      </c>
      <c r="D21" s="112">
        <f>(N21/$Q$9)^(1/5)-1</f>
        <v>0.12366062632077846</v>
      </c>
      <c r="E21" s="60"/>
      <c r="F21" s="6" t="s">
        <v>58</v>
      </c>
      <c r="G21" s="6"/>
      <c r="H21" s="6"/>
      <c r="I21" s="251">
        <f>IF(--I11&lt;0,(I17*$Q$21-I11),IF(--I11&gt;0,I17*$Q$21))/'1.Income statement'!I27</f>
        <v>1300.5</v>
      </c>
      <c r="J21" s="252">
        <f>IF(--J11&lt;0,(J17*$Q$21-J11),IF(--J11&gt;0,J17*$Q$21))/'1.Income statement'!J27</f>
        <v>1406.7445254545453</v>
      </c>
      <c r="K21" s="252">
        <f>IF(--K11&lt;0,(K17*$Q$21-K11),IF(--K11&gt;0,K17*$Q$21))/'1.Income statement'!K27</f>
        <v>1624.7899269000002</v>
      </c>
      <c r="L21" s="252">
        <f>IF(--L11&lt;0,(L17*$Q$21-L11),IF(--L11&gt;0,L17*$Q$21))/'1.Income statement'!L27</f>
        <v>1895.5882480499999</v>
      </c>
      <c r="M21" s="252">
        <f>IF(--M11&lt;0,(M17*$Q$21-M11),IF(--M11&gt;0,M17*$Q$21))/'1.Income statement'!M27</f>
        <v>2239.1636180090622</v>
      </c>
      <c r="N21" s="253">
        <f>IF(--N11&lt;0,(N17*$Q$21-N11),IF(--N11&gt;0,N17*$Q$21))/'1.Income statement'!N27</f>
        <v>2507.8632521701506</v>
      </c>
      <c r="O21" s="125" t="s">
        <v>28</v>
      </c>
      <c r="P21" s="125"/>
      <c r="Q21" s="9">
        <v>18</v>
      </c>
      <c r="R21" s="1"/>
      <c r="S21" s="1"/>
      <c r="T21" s="1"/>
      <c r="U21" s="1"/>
      <c r="V21" s="1"/>
    </row>
    <row r="22" spans="2:22" ht="20" thickBot="1" x14ac:dyDescent="0.25">
      <c r="B22" s="25" t="s">
        <v>22</v>
      </c>
      <c r="C22" s="102">
        <f t="shared" ref="C22:C24" si="1">(L22/$Q$9)^(1/3)-1</f>
        <v>9.238605063507177E-2</v>
      </c>
      <c r="D22" s="102">
        <f t="shared" ref="D22:D24" si="2">(N22/$Q$9)^(1/5)-1</f>
        <v>0.11516121473690433</v>
      </c>
      <c r="E22" s="60"/>
      <c r="F22" s="7" t="s">
        <v>57</v>
      </c>
      <c r="G22" s="60"/>
      <c r="H22" s="60"/>
      <c r="I22" s="251">
        <f>IF(--I11&lt;0,(I18*$Q$22-I11),IF(--I11&gt;0,I18*$Q$22))/'1.Income statement'!I27</f>
        <v>1254.75</v>
      </c>
      <c r="J22" s="252">
        <f>IF(--J11&lt;0,(J18*$Q$22-J11),IF(--J11&gt;0,J18*$Q$22))/'1.Income statement'!J27</f>
        <v>1354.3399799999997</v>
      </c>
      <c r="K22" s="252">
        <f>IF(--K11&lt;0,(K18*$Q$22-K11),IF(--K11&gt;0,K18*$Q$22))/'1.Income statement'!K27</f>
        <v>1564.2626769000001</v>
      </c>
      <c r="L22" s="252">
        <f>IF(--L11&lt;0,(L18*$Q$22-L11),IF(--L11&gt;0,L18*$Q$22))/'1.Income statement'!L27</f>
        <v>1824.9731230500001</v>
      </c>
      <c r="M22" s="252">
        <f>IF(--M11&lt;0,(M18*$Q$22-M11),IF(--M11&gt;0,M18*$Q$22))/'1.Income statement'!M27</f>
        <v>2155.7495016028129</v>
      </c>
      <c r="N22" s="252">
        <f>IF(--N11&lt;0,(N18*$Q$22-N11),IF(--N11&gt;0,N18*$Q$22))/'1.Income statement'!N27</f>
        <v>2414.4394417951507</v>
      </c>
      <c r="O22" s="298" t="s">
        <v>29</v>
      </c>
      <c r="P22" s="299"/>
      <c r="Q22" s="9">
        <v>18</v>
      </c>
      <c r="R22" s="1"/>
      <c r="S22" s="1"/>
      <c r="T22" s="1"/>
      <c r="U22" s="1"/>
      <c r="V22" s="1"/>
    </row>
    <row r="23" spans="2:22" ht="20" thickBot="1" x14ac:dyDescent="0.25">
      <c r="B23" s="25" t="s">
        <v>23</v>
      </c>
      <c r="C23" s="102">
        <f t="shared" si="1"/>
        <v>0.1445561373964015</v>
      </c>
      <c r="D23" s="102">
        <f t="shared" si="2"/>
        <v>0.14606610764680328</v>
      </c>
      <c r="E23" s="60"/>
      <c r="F23" s="7" t="s">
        <v>19</v>
      </c>
      <c r="G23" s="60"/>
      <c r="H23" s="60"/>
      <c r="I23" s="254">
        <f>((I15*$Q$23)-I11)/'1.Income statement'!I27</f>
        <v>1485.3333333333333</v>
      </c>
      <c r="J23" s="255">
        <f>((J15*$Q$23)-J11)/'1.Income statement'!J27</f>
        <v>1557.2805454545453</v>
      </c>
      <c r="K23" s="255">
        <f>((K15*$Q$23)-K11)/'1.Income statement'!K27</f>
        <v>1801.15903</v>
      </c>
      <c r="L23" s="255">
        <f>((L15*$Q$23)-L11)/'1.Income statement'!L27</f>
        <v>2099.1299794444444</v>
      </c>
      <c r="M23" s="255">
        <f>((M15*$Q$23)-M11)/'1.Income statement'!M27</f>
        <v>2478.0347882187502</v>
      </c>
      <c r="N23" s="256">
        <f>((N15*$Q$23)-N11)/'1.Income statement'!N27</f>
        <v>2768.0656294716669</v>
      </c>
      <c r="O23" s="283" t="s">
        <v>30</v>
      </c>
      <c r="P23" s="283"/>
      <c r="Q23" s="9">
        <v>14</v>
      </c>
      <c r="R23" s="1"/>
      <c r="S23" s="1"/>
      <c r="T23" s="1"/>
      <c r="U23" s="1"/>
      <c r="V23" s="1"/>
    </row>
    <row r="24" spans="2:22" ht="20" thickBot="1" x14ac:dyDescent="0.25">
      <c r="B24" s="26" t="s">
        <v>24</v>
      </c>
      <c r="C24" s="102">
        <f t="shared" si="1"/>
        <v>0.10480235929204862</v>
      </c>
      <c r="D24" s="102">
        <f t="shared" si="2"/>
        <v>0.12193131981646799</v>
      </c>
      <c r="E24" s="120"/>
      <c r="F24" s="121" t="s">
        <v>20</v>
      </c>
      <c r="G24" s="120"/>
      <c r="H24" s="120"/>
      <c r="I24" s="257">
        <f>((I16*$Q$24)-I11)/'1.Income statement'!I27</f>
        <v>1354.5</v>
      </c>
      <c r="J24" s="258">
        <f>((J16*$Q$24)-J11)/'1.Income statement'!J27</f>
        <v>1400.5327272727272</v>
      </c>
      <c r="K24" s="258">
        <f>((K16*$Q$24)-K11)/'1.Income statement'!K27</f>
        <v>1620.1153000000002</v>
      </c>
      <c r="L24" s="258">
        <f>((L16*$Q$24)-L11)/'1.Income statement'!L27</f>
        <v>1887.9122944444446</v>
      </c>
      <c r="M24" s="258">
        <f>((M16*$Q$24)-M11)/'1.Income statement'!M27</f>
        <v>2228.5338978125001</v>
      </c>
      <c r="N24" s="259">
        <f>((N16*$Q$24)-N11)/'1.Income statement'!N27</f>
        <v>2488.6246322166671</v>
      </c>
      <c r="O24" s="283" t="s">
        <v>31</v>
      </c>
      <c r="P24" s="283"/>
      <c r="Q24" s="9">
        <v>15</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67" t="s">
        <v>71</v>
      </c>
      <c r="C3" s="164"/>
      <c r="D3" s="164"/>
      <c r="E3" s="164"/>
      <c r="F3" s="164"/>
      <c r="G3" s="164"/>
    </row>
    <row r="4" spans="2:9" ht="46.5" customHeight="1" x14ac:dyDescent="0.2">
      <c r="B4" s="166" t="s">
        <v>59</v>
      </c>
      <c r="C4" s="161"/>
      <c r="D4" s="161"/>
      <c r="E4" s="150"/>
      <c r="F4" s="161"/>
      <c r="G4" s="161"/>
      <c r="H4" s="161"/>
      <c r="I4" s="165"/>
    </row>
    <row r="5" spans="2:9" ht="21" customHeight="1" x14ac:dyDescent="0.2">
      <c r="B5" s="162"/>
      <c r="C5" s="161"/>
      <c r="D5" s="161"/>
      <c r="E5" s="161"/>
      <c r="F5" s="161"/>
      <c r="G5" s="161"/>
      <c r="H5" s="161"/>
      <c r="I5" s="165"/>
    </row>
    <row r="6" spans="2:9" ht="21" customHeight="1" x14ac:dyDescent="0.2">
      <c r="B6" s="300" t="s">
        <v>72</v>
      </c>
      <c r="C6" s="300"/>
      <c r="D6" s="300"/>
      <c r="E6" s="300"/>
      <c r="F6" s="300"/>
      <c r="G6" s="300"/>
      <c r="H6" s="300"/>
      <c r="I6" s="300"/>
    </row>
    <row r="7" spans="2:9" ht="21" customHeight="1" thickBot="1" x14ac:dyDescent="0.3">
      <c r="B7" s="153"/>
      <c r="C7" s="153"/>
      <c r="D7" s="153"/>
      <c r="E7" s="153"/>
      <c r="F7" s="153"/>
      <c r="G7" s="153"/>
      <c r="H7" s="153"/>
      <c r="I7" s="153"/>
    </row>
    <row r="8" spans="2:9" ht="57" customHeight="1" thickBot="1" x14ac:dyDescent="0.3">
      <c r="B8" s="170" t="s">
        <v>73</v>
      </c>
      <c r="C8" s="153"/>
      <c r="D8" s="153"/>
      <c r="E8" s="153"/>
      <c r="F8" s="153"/>
      <c r="G8" s="153"/>
      <c r="H8" s="153"/>
      <c r="I8" s="153"/>
    </row>
    <row r="9" spans="2:9" s="150" customFormat="1" ht="21" customHeight="1" x14ac:dyDescent="0.2">
      <c r="B9" s="158" t="s">
        <v>61</v>
      </c>
      <c r="C9" s="155"/>
      <c r="D9" s="155"/>
      <c r="E9" s="155"/>
      <c r="F9" s="155"/>
      <c r="G9" s="155"/>
      <c r="H9" s="155"/>
      <c r="I9" s="155"/>
    </row>
    <row r="10" spans="2:9" s="150" customFormat="1" ht="21" customHeight="1" x14ac:dyDescent="0.2">
      <c r="B10" s="156" t="s">
        <v>66</v>
      </c>
      <c r="C10" s="155"/>
      <c r="D10" s="155"/>
      <c r="E10" s="155"/>
      <c r="F10" s="155"/>
      <c r="G10" s="155"/>
      <c r="H10" s="155"/>
      <c r="I10" s="155"/>
    </row>
    <row r="11" spans="2:9" s="150" customFormat="1" ht="21" customHeight="1" x14ac:dyDescent="0.2">
      <c r="B11" s="156" t="s">
        <v>62</v>
      </c>
      <c r="C11" s="155"/>
      <c r="D11" s="155"/>
      <c r="E11" s="155"/>
      <c r="F11" s="155"/>
      <c r="G11" s="155"/>
      <c r="H11" s="155"/>
      <c r="I11" s="155"/>
    </row>
    <row r="12" spans="2:9" s="150" customFormat="1" ht="21" customHeight="1" x14ac:dyDescent="0.2">
      <c r="B12" s="156" t="s">
        <v>63</v>
      </c>
      <c r="C12" s="155"/>
      <c r="D12" s="155"/>
      <c r="E12" s="155"/>
      <c r="F12" s="155"/>
      <c r="G12" s="155"/>
      <c r="H12" s="155"/>
      <c r="I12" s="155"/>
    </row>
    <row r="13" spans="2:9" s="150" customFormat="1" ht="21" customHeight="1" x14ac:dyDescent="0.2">
      <c r="B13" s="156" t="s">
        <v>65</v>
      </c>
      <c r="C13" s="155"/>
      <c r="D13" s="155"/>
      <c r="E13" s="155"/>
      <c r="F13" s="155"/>
      <c r="G13" s="155"/>
      <c r="H13" s="155"/>
      <c r="I13" s="155"/>
    </row>
    <row r="14" spans="2:9" s="150" customFormat="1" ht="21" customHeight="1" x14ac:dyDescent="0.2">
      <c r="B14" s="156" t="s">
        <v>79</v>
      </c>
      <c r="C14" s="155"/>
      <c r="D14" s="155"/>
      <c r="E14" s="155"/>
      <c r="F14" s="155"/>
      <c r="G14" s="155"/>
      <c r="H14" s="155"/>
      <c r="I14" s="155"/>
    </row>
    <row r="15" spans="2:9" s="150" customFormat="1" ht="18" customHeight="1" x14ac:dyDescent="0.2">
      <c r="B15" s="301" t="s">
        <v>64</v>
      </c>
      <c r="C15" s="155"/>
      <c r="D15" s="155"/>
      <c r="E15" s="155"/>
      <c r="F15" s="155"/>
      <c r="G15" s="155"/>
      <c r="H15" s="155"/>
      <c r="I15" s="155"/>
    </row>
    <row r="16" spans="2:9" s="150" customFormat="1" ht="39" customHeight="1" thickBot="1" x14ac:dyDescent="0.25">
      <c r="B16" s="302"/>
      <c r="C16" s="155"/>
      <c r="D16" s="155"/>
      <c r="E16" s="155"/>
      <c r="F16" s="155"/>
      <c r="G16" s="155"/>
      <c r="H16" s="155"/>
      <c r="I16" s="155"/>
    </row>
    <row r="17" spans="2:9" s="150" customFormat="1" ht="57" customHeight="1" thickBot="1" x14ac:dyDescent="0.25">
      <c r="B17" s="171" t="s">
        <v>74</v>
      </c>
      <c r="C17" s="151"/>
      <c r="D17" s="151"/>
      <c r="E17" s="151"/>
      <c r="F17" s="151"/>
      <c r="G17" s="151"/>
      <c r="H17" s="151"/>
      <c r="I17" s="151"/>
    </row>
    <row r="18" spans="2:9" s="150" customFormat="1" ht="23.25" customHeight="1" thickBot="1" x14ac:dyDescent="0.25">
      <c r="B18" s="168" t="s">
        <v>77</v>
      </c>
      <c r="C18" s="154"/>
      <c r="D18" s="154"/>
      <c r="E18" s="154"/>
      <c r="F18" s="154"/>
      <c r="G18" s="154"/>
      <c r="H18" s="154"/>
      <c r="I18" s="154"/>
    </row>
    <row r="19" spans="2:9" ht="57" customHeight="1" thickBot="1" x14ac:dyDescent="0.25">
      <c r="B19" s="171" t="s">
        <v>75</v>
      </c>
      <c r="C19" s="154"/>
      <c r="D19" s="154"/>
      <c r="E19" s="154"/>
      <c r="F19" s="154"/>
      <c r="G19" s="154"/>
      <c r="H19" s="154"/>
      <c r="I19" s="154"/>
    </row>
    <row r="20" spans="2:9" ht="21" customHeight="1" x14ac:dyDescent="0.2">
      <c r="B20" s="303" t="s">
        <v>67</v>
      </c>
      <c r="C20" s="150"/>
      <c r="D20" s="150"/>
      <c r="E20" s="150"/>
      <c r="F20" s="150"/>
      <c r="G20" s="150"/>
      <c r="H20" s="150"/>
      <c r="I20" s="150"/>
    </row>
    <row r="21" spans="2:9" ht="21" customHeight="1" x14ac:dyDescent="0.2">
      <c r="B21" s="301"/>
      <c r="C21" s="154"/>
      <c r="D21" s="154"/>
      <c r="E21" s="154"/>
      <c r="F21" s="154"/>
      <c r="G21" s="154"/>
      <c r="H21" s="154"/>
      <c r="I21" s="154"/>
    </row>
    <row r="22" spans="2:9" ht="33" customHeight="1" thickBot="1" x14ac:dyDescent="0.25">
      <c r="B22" s="302"/>
      <c r="C22" s="154"/>
      <c r="D22" s="154"/>
      <c r="E22" s="154"/>
      <c r="F22" s="154"/>
      <c r="G22" s="154"/>
      <c r="H22" s="154"/>
      <c r="I22" s="154"/>
    </row>
    <row r="23" spans="2:9" ht="57" customHeight="1" thickBot="1" x14ac:dyDescent="0.25">
      <c r="B23" s="171" t="s">
        <v>76</v>
      </c>
      <c r="C23" s="154"/>
      <c r="D23" s="154"/>
      <c r="E23" s="154"/>
      <c r="F23" s="154"/>
      <c r="G23" s="154"/>
      <c r="H23" s="154"/>
      <c r="I23" s="154"/>
    </row>
    <row r="24" spans="2:9" ht="35.25" customHeight="1" x14ac:dyDescent="0.2">
      <c r="B24" s="158" t="s">
        <v>78</v>
      </c>
      <c r="C24" s="154"/>
      <c r="D24" s="154"/>
      <c r="E24" s="154"/>
      <c r="F24" s="154"/>
      <c r="G24" s="154"/>
      <c r="H24" s="154"/>
      <c r="I24" s="154"/>
    </row>
    <row r="25" spans="2:9" ht="72" customHeight="1" thickBot="1" x14ac:dyDescent="0.25">
      <c r="B25" s="157" t="s">
        <v>68</v>
      </c>
      <c r="C25" s="154"/>
      <c r="D25" s="154"/>
      <c r="E25" s="154"/>
      <c r="F25" s="154"/>
      <c r="G25" s="154"/>
      <c r="H25" s="154"/>
      <c r="I25" s="154"/>
    </row>
    <row r="26" spans="2:9" ht="26.25" customHeight="1" x14ac:dyDescent="0.2">
      <c r="B26" s="160"/>
      <c r="C26" s="154"/>
      <c r="D26" s="154"/>
      <c r="E26" s="154"/>
      <c r="F26" s="154"/>
      <c r="G26" s="154"/>
      <c r="H26" s="154"/>
      <c r="I26" s="154"/>
    </row>
    <row r="27" spans="2:9" ht="21" x14ac:dyDescent="0.25">
      <c r="B27" s="169" t="s">
        <v>70</v>
      </c>
      <c r="C27" s="159"/>
      <c r="D27" s="159"/>
      <c r="E27" s="159"/>
    </row>
    <row r="28" spans="2:9" ht="61.5" customHeight="1" x14ac:dyDescent="0.2">
      <c r="B28" s="163" t="s">
        <v>69</v>
      </c>
      <c r="C28" s="161"/>
      <c r="D28" s="161"/>
      <c r="E28" s="161"/>
      <c r="F28" s="161"/>
      <c r="G28" s="161"/>
      <c r="H28" s="161"/>
      <c r="I28" s="161"/>
    </row>
    <row r="29" spans="2:9" ht="28.5" customHeight="1" x14ac:dyDescent="0.2">
      <c r="B29" s="304"/>
      <c r="C29" s="304"/>
      <c r="D29" s="304"/>
      <c r="E29" s="304"/>
      <c r="F29" s="304"/>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2021-06-01T03:03:14Z</dcterms:modified>
</cp:coreProperties>
</file>