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73681341-FEA3-4BC0-AE6B-F10F368B498E}" xr6:coauthVersionLast="46" xr6:coauthVersionMax="46" xr10:uidLastSave="{00000000-0000-0000-0000-000000000000}"/>
  <bookViews>
    <workbookView xWindow="-120" yWindow="-120" windowWidth="29040" windowHeight="15840" xr2:uid="{00000000-000D-0000-FFFF-FFFF00000000}"/>
  </bookViews>
  <sheets>
    <sheet name="1.Income statement" sheetId="1" r:id="rId1"/>
    <sheet name="2.Flujos de caja" sheetId="2" r:id="rId2"/>
    <sheet name="3.retornos capital" sheetId="3" r:id="rId3"/>
    <sheet name="4. Valoración" sheetId="5" r:id="rId4"/>
    <sheet name="INSTRUCCIONE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2" i="1" l="1"/>
  <c r="J10" i="1" l="1"/>
  <c r="J11" i="1"/>
  <c r="E14" i="2" l="1"/>
  <c r="F14" i="2"/>
  <c r="G14" i="2"/>
  <c r="H14" i="2"/>
  <c r="I14" i="2"/>
  <c r="D14" i="2"/>
  <c r="C14" i="2"/>
  <c r="G16" i="1" l="1"/>
  <c r="J11" i="2" l="1"/>
  <c r="H11" i="5" l="1"/>
  <c r="I10" i="5"/>
  <c r="I11" i="5"/>
  <c r="I13" i="5" s="1"/>
  <c r="I16" i="5"/>
  <c r="I18" i="3"/>
  <c r="I19" i="3"/>
  <c r="I10" i="3"/>
  <c r="I11" i="3"/>
  <c r="I12" i="3"/>
  <c r="J14" i="1"/>
  <c r="K14" i="1" s="1"/>
  <c r="L14" i="1" s="1"/>
  <c r="M14" i="1" s="1"/>
  <c r="N14" i="1" s="1"/>
  <c r="J17" i="1"/>
  <c r="K17" i="1" s="1"/>
  <c r="L17" i="1" s="1"/>
  <c r="M17" i="1" s="1"/>
  <c r="N17" i="1" s="1"/>
  <c r="J23" i="1"/>
  <c r="I12" i="2"/>
  <c r="I13" i="2"/>
  <c r="I14" i="5" l="1"/>
  <c r="I24" i="5"/>
  <c r="I22" i="3"/>
  <c r="I23" i="3"/>
  <c r="I11" i="1"/>
  <c r="I13" i="1"/>
  <c r="I16" i="1"/>
  <c r="I19" i="1"/>
  <c r="I21" i="1" s="1"/>
  <c r="I15" i="5" l="1"/>
  <c r="I23" i="5" s="1"/>
  <c r="I10" i="2"/>
  <c r="I15" i="2" s="1"/>
  <c r="I12" i="5"/>
  <c r="I22" i="1"/>
  <c r="I24" i="1" s="1"/>
  <c r="I13" i="3" s="1"/>
  <c r="I18" i="5" l="1"/>
  <c r="I22" i="5" s="1"/>
  <c r="I26" i="1"/>
  <c r="I21" i="3"/>
  <c r="I17" i="5"/>
  <c r="I21" i="5" s="1"/>
  <c r="I25" i="1"/>
  <c r="K23" i="1" l="1"/>
  <c r="L23" i="1" s="1"/>
  <c r="M23" i="1" s="1"/>
  <c r="N23" i="1" s="1"/>
  <c r="G11" i="5" l="1"/>
  <c r="G13" i="5" s="1"/>
  <c r="G19" i="3" l="1"/>
  <c r="F19" i="3"/>
  <c r="E19" i="3"/>
  <c r="D19" i="3"/>
  <c r="C19" i="3"/>
  <c r="G18" i="3"/>
  <c r="F18" i="3"/>
  <c r="E18" i="3"/>
  <c r="D18" i="3"/>
  <c r="C18" i="3"/>
  <c r="G12" i="3"/>
  <c r="F12" i="3"/>
  <c r="E12" i="3"/>
  <c r="D12" i="3"/>
  <c r="C12" i="3"/>
  <c r="G11" i="3"/>
  <c r="F11" i="3"/>
  <c r="E11" i="3"/>
  <c r="D11" i="3"/>
  <c r="C11" i="3"/>
  <c r="G10" i="3"/>
  <c r="F10" i="3"/>
  <c r="E10" i="3"/>
  <c r="D10" i="3"/>
  <c r="C10" i="3"/>
  <c r="J14" i="2"/>
  <c r="K14" i="2"/>
  <c r="L14" i="2"/>
  <c r="M14" i="2"/>
  <c r="N14" i="2"/>
  <c r="G19" i="1"/>
  <c r="G21" i="1" s="1"/>
  <c r="F19" i="1"/>
  <c r="F21" i="1" s="1"/>
  <c r="E19" i="1"/>
  <c r="E22" i="1" s="1"/>
  <c r="E24" i="1" s="1"/>
  <c r="E13" i="3" s="1"/>
  <c r="E21" i="3" s="1"/>
  <c r="D19" i="1"/>
  <c r="D22" i="1" s="1"/>
  <c r="D24" i="1" s="1"/>
  <c r="D13" i="3" s="1"/>
  <c r="D21" i="3" s="1"/>
  <c r="C19" i="1"/>
  <c r="C22" i="1" s="1"/>
  <c r="C24" i="1" s="1"/>
  <c r="C13" i="3" s="1"/>
  <c r="C21" i="3" s="1"/>
  <c r="F16" i="1"/>
  <c r="E16" i="1"/>
  <c r="D16" i="1"/>
  <c r="C16" i="1"/>
  <c r="G12" i="1"/>
  <c r="G13" i="1" s="1"/>
  <c r="F12" i="1"/>
  <c r="F13" i="1" s="1"/>
  <c r="E12" i="1"/>
  <c r="E13" i="1" s="1"/>
  <c r="D12" i="1"/>
  <c r="D13" i="1" s="1"/>
  <c r="C12" i="1"/>
  <c r="C13" i="1" s="1"/>
  <c r="G11" i="1"/>
  <c r="F11" i="1"/>
  <c r="E11" i="1"/>
  <c r="D11" i="1"/>
  <c r="C11" i="1"/>
  <c r="D23" i="3" l="1"/>
  <c r="E23" i="3"/>
  <c r="C23" i="3"/>
  <c r="F23" i="3"/>
  <c r="C22" i="3"/>
  <c r="E22" i="3"/>
  <c r="G22" i="3"/>
  <c r="G23" i="3"/>
  <c r="D22" i="3"/>
  <c r="F22" i="3"/>
  <c r="E26" i="1"/>
  <c r="E25" i="1"/>
  <c r="C26" i="1"/>
  <c r="C25" i="1"/>
  <c r="D25" i="1"/>
  <c r="D26" i="1"/>
  <c r="F22" i="1"/>
  <c r="F24" i="1" s="1"/>
  <c r="F13" i="3" s="1"/>
  <c r="F21" i="3" s="1"/>
  <c r="G22" i="1"/>
  <c r="G24" i="1" s="1"/>
  <c r="G13" i="3" s="1"/>
  <c r="G21" i="3" s="1"/>
  <c r="D21" i="1"/>
  <c r="E21" i="1"/>
  <c r="C21" i="1"/>
  <c r="H12" i="1"/>
  <c r="H19" i="1"/>
  <c r="H22" i="1" s="1"/>
  <c r="H24" i="1" s="1"/>
  <c r="H26" i="1" s="1"/>
  <c r="G26" i="1" l="1"/>
  <c r="G25" i="1"/>
  <c r="F26" i="1"/>
  <c r="F25" i="1"/>
  <c r="H13" i="5" l="1"/>
  <c r="P10" i="3"/>
  <c r="J16" i="3" l="1"/>
  <c r="J17" i="3"/>
  <c r="J15" i="3"/>
  <c r="J14" i="3"/>
  <c r="K14" i="3" s="1"/>
  <c r="L14" i="3" s="1"/>
  <c r="M14" i="3" s="1"/>
  <c r="N14" i="3" s="1"/>
  <c r="C11" i="5"/>
  <c r="C13" i="5" s="1"/>
  <c r="D11" i="5"/>
  <c r="D13" i="5" s="1"/>
  <c r="E11" i="5"/>
  <c r="E13" i="5" s="1"/>
  <c r="F11" i="5"/>
  <c r="F13" i="5" s="1"/>
  <c r="C12" i="5" l="1"/>
  <c r="F12" i="5"/>
  <c r="G12" i="5"/>
  <c r="D12" i="5"/>
  <c r="E12" i="5"/>
  <c r="H18" i="3"/>
  <c r="H19" i="3"/>
  <c r="H16" i="5" l="1"/>
  <c r="G16" i="5"/>
  <c r="F16" i="5"/>
  <c r="E16" i="5"/>
  <c r="D16" i="5"/>
  <c r="C16" i="5"/>
  <c r="N10" i="5"/>
  <c r="N14" i="5" s="1"/>
  <c r="M10" i="5"/>
  <c r="M14" i="5" s="1"/>
  <c r="L10" i="5"/>
  <c r="L14" i="5" s="1"/>
  <c r="K10" i="5"/>
  <c r="K14" i="5" s="1"/>
  <c r="J10" i="5"/>
  <c r="J14" i="5" s="1"/>
  <c r="H12" i="3" l="1"/>
  <c r="H11" i="3"/>
  <c r="H10" i="3"/>
  <c r="H23" i="3" s="1"/>
  <c r="H22" i="3" l="1"/>
  <c r="H16" i="1" l="1"/>
  <c r="C15" i="5"/>
  <c r="D15" i="5"/>
  <c r="E15" i="5"/>
  <c r="F15" i="5"/>
  <c r="G15" i="5"/>
  <c r="H15" i="5" l="1"/>
  <c r="H12" i="5"/>
  <c r="K15" i="3"/>
  <c r="J13" i="5"/>
  <c r="K16" i="3"/>
  <c r="L16" i="3" s="1"/>
  <c r="M16" i="3" s="1"/>
  <c r="N16" i="3" s="1"/>
  <c r="J19" i="3" l="1"/>
  <c r="J18" i="3"/>
  <c r="K17" i="3"/>
  <c r="L15" i="3"/>
  <c r="K11" i="2"/>
  <c r="C13" i="2"/>
  <c r="D13" i="2"/>
  <c r="E13" i="2"/>
  <c r="F13" i="2"/>
  <c r="G13" i="2"/>
  <c r="H13" i="2"/>
  <c r="C12" i="2"/>
  <c r="D12" i="2"/>
  <c r="E12" i="2"/>
  <c r="F12" i="2"/>
  <c r="G12" i="2"/>
  <c r="H12" i="2"/>
  <c r="C10" i="2"/>
  <c r="D10" i="2"/>
  <c r="E10" i="2"/>
  <c r="F10" i="2"/>
  <c r="G10" i="2"/>
  <c r="H10" i="2"/>
  <c r="K21" i="1"/>
  <c r="L21" i="1"/>
  <c r="M21" i="1"/>
  <c r="N21" i="1"/>
  <c r="J21" i="1"/>
  <c r="H13" i="1"/>
  <c r="J15" i="1"/>
  <c r="K11" i="1"/>
  <c r="L11" i="1"/>
  <c r="M11" i="1"/>
  <c r="N11" i="1"/>
  <c r="H11" i="1"/>
  <c r="L11" i="2" l="1"/>
  <c r="C15" i="2"/>
  <c r="C18" i="5" s="1"/>
  <c r="F15" i="2"/>
  <c r="F18" i="5" s="1"/>
  <c r="G15" i="2"/>
  <c r="G18" i="5" s="1"/>
  <c r="D15" i="2"/>
  <c r="D18" i="5" s="1"/>
  <c r="E15" i="2"/>
  <c r="E18" i="5" s="1"/>
  <c r="K18" i="3"/>
  <c r="K13" i="5"/>
  <c r="H15" i="2"/>
  <c r="H18" i="5" s="1"/>
  <c r="K19" i="3"/>
  <c r="J16" i="5"/>
  <c r="J24" i="5" s="1"/>
  <c r="J10" i="3"/>
  <c r="J23" i="3" s="1"/>
  <c r="J12" i="2"/>
  <c r="J11" i="3"/>
  <c r="L17" i="3"/>
  <c r="M15" i="3"/>
  <c r="J12" i="1"/>
  <c r="J16" i="1"/>
  <c r="K10" i="1"/>
  <c r="K15" i="1" s="1"/>
  <c r="H21" i="1"/>
  <c r="M11" i="2" l="1"/>
  <c r="L18" i="3"/>
  <c r="L13" i="5"/>
  <c r="L19" i="3"/>
  <c r="J22" i="3"/>
  <c r="K16" i="5"/>
  <c r="K24" i="5" s="1"/>
  <c r="K10" i="3"/>
  <c r="J12" i="5"/>
  <c r="J15" i="5"/>
  <c r="J23" i="5" s="1"/>
  <c r="J13" i="1"/>
  <c r="L12" i="2"/>
  <c r="K11" i="3"/>
  <c r="M17" i="3"/>
  <c r="N15" i="3"/>
  <c r="K12" i="2"/>
  <c r="K12" i="1"/>
  <c r="K16" i="1"/>
  <c r="L10" i="1"/>
  <c r="L15" i="1" s="1"/>
  <c r="D16" i="2"/>
  <c r="C16" i="2"/>
  <c r="H16" i="2"/>
  <c r="G16" i="2"/>
  <c r="F16" i="2"/>
  <c r="E16" i="2"/>
  <c r="N11" i="2" l="1"/>
  <c r="M18" i="3"/>
  <c r="M13" i="5"/>
  <c r="M19" i="3"/>
  <c r="C17" i="5"/>
  <c r="G17" i="5"/>
  <c r="F17" i="5"/>
  <c r="L16" i="5"/>
  <c r="L24" i="5" s="1"/>
  <c r="C24" i="5" s="1"/>
  <c r="L10" i="3"/>
  <c r="L23" i="3" s="1"/>
  <c r="H25" i="1"/>
  <c r="M12" i="2"/>
  <c r="L11" i="3"/>
  <c r="K15" i="5"/>
  <c r="K23" i="5" s="1"/>
  <c r="K12" i="5"/>
  <c r="K13" i="1"/>
  <c r="H17" i="5"/>
  <c r="H13" i="3"/>
  <c r="H21" i="3" s="1"/>
  <c r="K22" i="3"/>
  <c r="K23" i="3"/>
  <c r="N17" i="3"/>
  <c r="M10" i="1"/>
  <c r="M15" i="1" s="1"/>
  <c r="L12" i="1"/>
  <c r="L16" i="1"/>
  <c r="N18" i="3" l="1"/>
  <c r="N13" i="5"/>
  <c r="N19" i="3"/>
  <c r="L22" i="3"/>
  <c r="D17" i="5"/>
  <c r="M11" i="3"/>
  <c r="L15" i="5"/>
  <c r="L23" i="5" s="1"/>
  <c r="C23" i="5" s="1"/>
  <c r="L12" i="5"/>
  <c r="L13" i="1"/>
  <c r="M16" i="5"/>
  <c r="M24" i="5" s="1"/>
  <c r="M10" i="3"/>
  <c r="E17" i="5"/>
  <c r="N10" i="1"/>
  <c r="N15" i="1" s="1"/>
  <c r="M16" i="1"/>
  <c r="M12" i="1"/>
  <c r="N11" i="3" l="1"/>
  <c r="N12" i="2"/>
  <c r="N16" i="5"/>
  <c r="N24" i="5" s="1"/>
  <c r="D24" i="5" s="1"/>
  <c r="N10" i="3"/>
  <c r="N22" i="3" s="1"/>
  <c r="M22" i="3"/>
  <c r="M23" i="3"/>
  <c r="M15" i="5"/>
  <c r="M23" i="5" s="1"/>
  <c r="M12" i="5"/>
  <c r="M13" i="1"/>
  <c r="N16" i="1"/>
  <c r="N12" i="1"/>
  <c r="N23" i="3" l="1"/>
  <c r="N15" i="5"/>
  <c r="N23" i="5" s="1"/>
  <c r="D23" i="5" s="1"/>
  <c r="N12" i="5"/>
  <c r="N13" i="1"/>
  <c r="J10" i="2"/>
  <c r="K19" i="1"/>
  <c r="K10" i="2"/>
  <c r="L10" i="2"/>
  <c r="N10" i="2"/>
  <c r="M10" i="2"/>
  <c r="I16" i="2" l="1"/>
  <c r="N19" i="1"/>
  <c r="N20" i="1" s="1"/>
  <c r="K20" i="1"/>
  <c r="J19" i="1"/>
  <c r="L19" i="1"/>
  <c r="M19" i="1"/>
  <c r="K22" i="1" l="1"/>
  <c r="K24" i="1" s="1"/>
  <c r="K12" i="3"/>
  <c r="N13" i="2"/>
  <c r="N15" i="2" s="1"/>
  <c r="N12" i="3"/>
  <c r="N22" i="1"/>
  <c r="M20" i="1"/>
  <c r="K13" i="2"/>
  <c r="K15" i="2" s="1"/>
  <c r="L20" i="1"/>
  <c r="J20" i="1"/>
  <c r="K18" i="5" l="1"/>
  <c r="K22" i="5" s="1"/>
  <c r="N18" i="5"/>
  <c r="N22" i="5" s="1"/>
  <c r="D22" i="5" s="1"/>
  <c r="L22" i="1"/>
  <c r="L24" i="1" s="1"/>
  <c r="L12" i="3"/>
  <c r="K17" i="5"/>
  <c r="K21" i="5" s="1"/>
  <c r="K13" i="3"/>
  <c r="K21" i="3" s="1"/>
  <c r="M22" i="1"/>
  <c r="M24" i="1" s="1"/>
  <c r="M12" i="3"/>
  <c r="J22" i="1"/>
  <c r="J24" i="1" s="1"/>
  <c r="J12" i="3"/>
  <c r="K26" i="1"/>
  <c r="K25" i="1"/>
  <c r="N24" i="1"/>
  <c r="J13" i="2"/>
  <c r="J15" i="2" s="1"/>
  <c r="M13" i="2"/>
  <c r="M15" i="2" s="1"/>
  <c r="L13" i="2"/>
  <c r="L15" i="2" s="1"/>
  <c r="K16" i="2" l="1"/>
  <c r="N16" i="2"/>
  <c r="L18" i="5"/>
  <c r="L22" i="5" s="1"/>
  <c r="C22" i="5" s="1"/>
  <c r="M18" i="5"/>
  <c r="M22" i="5" s="1"/>
  <c r="J18" i="5"/>
  <c r="J22" i="5" s="1"/>
  <c r="M17" i="5"/>
  <c r="M21" i="5" s="1"/>
  <c r="M13" i="3"/>
  <c r="M21" i="3" s="1"/>
  <c r="J17" i="5"/>
  <c r="J21" i="5" s="1"/>
  <c r="J13" i="3"/>
  <c r="J21" i="3" s="1"/>
  <c r="L17" i="5"/>
  <c r="L13" i="3"/>
  <c r="L21" i="3" s="1"/>
  <c r="N17" i="5"/>
  <c r="N13" i="3"/>
  <c r="N21" i="3" s="1"/>
  <c r="N25" i="1"/>
  <c r="N26" i="1"/>
  <c r="L26" i="1"/>
  <c r="L25" i="1"/>
  <c r="J26" i="1"/>
  <c r="M26" i="1"/>
  <c r="M25" i="1"/>
  <c r="J25" i="1"/>
  <c r="J16" i="2" l="1"/>
  <c r="M16" i="2"/>
  <c r="L16" i="2"/>
  <c r="N21" i="5"/>
  <c r="D21" i="5" s="1"/>
  <c r="L21" i="5"/>
  <c r="C21"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B15" authorId="0" shapeId="0" xr:uid="{00000000-0006-0000-0000-000001000000}">
      <text>
        <r>
          <rPr>
            <b/>
            <sz val="9"/>
            <color indexed="81"/>
            <rFont val="Tahoma"/>
            <family val="2"/>
          </rPr>
          <t>Autor:</t>
        </r>
        <r>
          <rPr>
            <sz val="9"/>
            <color indexed="81"/>
            <rFont val="Tahoma"/>
            <family val="2"/>
          </rPr>
          <t xml:space="preserve">
EBIT, a veces aparece con nombres como: beneficio operativo, operating income</t>
        </r>
      </text>
    </comment>
    <comment ref="B17" authorId="0" shapeId="0" xr:uid="{00000000-0006-0000-0000-000002000000}">
      <text>
        <r>
          <rPr>
            <b/>
            <sz val="9"/>
            <color indexed="81"/>
            <rFont val="Tahoma"/>
            <family val="2"/>
          </rPr>
          <t>Autor:</t>
        </r>
        <r>
          <rPr>
            <sz val="9"/>
            <color indexed="81"/>
            <rFont val="Tahoma"/>
            <family val="2"/>
          </rPr>
          <t xml:space="preserve">
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G17" authorId="0" shapeId="0" xr:uid="{150DA3F7-91B6-4C5C-B128-F2B8964D314B}">
      <text>
        <r>
          <rPr>
            <b/>
            <sz val="9"/>
            <color indexed="81"/>
            <rFont val="Tahoma"/>
            <family val="2"/>
          </rPr>
          <t>Autor:</t>
        </r>
        <r>
          <rPr>
            <sz val="9"/>
            <color indexed="81"/>
            <rFont val="Tahoma"/>
            <family val="2"/>
          </rPr>
          <t xml:space="preserve">
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H17" authorId="0" shapeId="0" xr:uid="{1238ECEB-7400-4CBF-BB9B-1EFB27574DA7}">
      <text>
        <r>
          <rPr>
            <b/>
            <sz val="9"/>
            <color indexed="81"/>
            <rFont val="Tahoma"/>
            <family val="2"/>
          </rPr>
          <t>Autor:</t>
        </r>
        <r>
          <rPr>
            <sz val="9"/>
            <color indexed="81"/>
            <rFont val="Tahoma"/>
            <family val="2"/>
          </rPr>
          <t xml:space="preserve">
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B20" authorId="0" shapeId="0" xr:uid="{00000000-0006-0000-0000-000005000000}">
      <text>
        <r>
          <rPr>
            <b/>
            <sz val="9"/>
            <color indexed="81"/>
            <rFont val="Tahoma"/>
            <family val="2"/>
          </rPr>
          <t>A. Estebaran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B11" authorId="0" shapeId="0" xr:uid="{00000000-0006-0000-0100-000001000000}">
      <text>
        <r>
          <rPr>
            <b/>
            <sz val="9"/>
            <color indexed="81"/>
            <rFont val="Tahoma"/>
            <family val="2"/>
          </rPr>
          <t>Autor:</t>
        </r>
        <r>
          <rPr>
            <sz val="9"/>
            <color indexed="81"/>
            <rFont val="Tahoma"/>
            <family val="2"/>
          </rPr>
          <t xml:space="preserve">
Aparece en los informes como investment in property, ó inversion en activos fijos, ó como "capital expenditures.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B15" authorId="0" shapeId="0" xr:uid="{00000000-0006-0000-0200-000001000000}">
      <text>
        <r>
          <rPr>
            <b/>
            <sz val="9"/>
            <color indexed="81"/>
            <rFont val="Tahoma"/>
            <family val="2"/>
          </rPr>
          <t>Autor:</t>
        </r>
        <r>
          <rPr>
            <sz val="9"/>
            <color indexed="81"/>
            <rFont val="Tahoma"/>
            <family val="2"/>
          </rPr>
          <t xml:space="preserve">
Deuda que requiera pago de intereses, tanto a corto plazo como a largo plazo.</t>
        </r>
      </text>
    </comment>
    <comment ref="B17" authorId="0" shapeId="0" xr:uid="{00000000-0006-0000-0200-000002000000}">
      <text>
        <r>
          <rPr>
            <b/>
            <sz val="9"/>
            <color indexed="81"/>
            <rFont val="Tahoma"/>
            <family val="2"/>
          </rPr>
          <t>Autor:</t>
        </r>
        <r>
          <rPr>
            <sz val="9"/>
            <color indexed="81"/>
            <rFont val="Tahoma"/>
            <family val="2"/>
          </rPr>
          <t xml:space="preserve">
Si la equity aparece con signo negativo en los informes hemos de introducir la cifra con signo negativo.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B11" authorId="0" shapeId="0" xr:uid="{00000000-0006-0000-0300-000001000000}">
      <text>
        <r>
          <rPr>
            <b/>
            <sz val="9"/>
            <color indexed="81"/>
            <rFont val="Tahoma"/>
            <family val="2"/>
          </rPr>
          <t>Autor:</t>
        </r>
        <r>
          <rPr>
            <sz val="9"/>
            <color indexed="81"/>
            <rFont val="Tahoma"/>
            <family val="2"/>
          </rPr>
          <t xml:space="preserve">
Si la empresa posee caja neta introducir con signo negativo
</t>
        </r>
      </text>
    </comment>
    <comment ref="J11" authorId="0" shapeId="0" xr:uid="{00000000-0006-0000-0300-000002000000}">
      <text>
        <r>
          <rPr>
            <b/>
            <sz val="9"/>
            <color indexed="81"/>
            <rFont val="Tahoma"/>
            <family val="2"/>
          </rPr>
          <t>Autor:</t>
        </r>
        <r>
          <rPr>
            <sz val="9"/>
            <color indexed="81"/>
            <rFont val="Tahoma"/>
            <family val="2"/>
          </rPr>
          <t xml:space="preserve">
Si la empresa posee caja neta introducir con signo negativo</t>
        </r>
      </text>
    </comment>
    <comment ref="K11" authorId="0" shapeId="0" xr:uid="{00000000-0006-0000-0300-000003000000}">
      <text>
        <r>
          <rPr>
            <b/>
            <sz val="9"/>
            <color indexed="81"/>
            <rFont val="Tahoma"/>
            <family val="2"/>
          </rPr>
          <t>Autor:</t>
        </r>
        <r>
          <rPr>
            <sz val="9"/>
            <color indexed="81"/>
            <rFont val="Tahoma"/>
            <family val="2"/>
          </rPr>
          <t xml:space="preserve">
Si la empresa posee caja neta introducir con signo negativo</t>
        </r>
      </text>
    </comment>
    <comment ref="N11" authorId="0" shapeId="0" xr:uid="{00000000-0006-0000-0300-000004000000}">
      <text>
        <r>
          <rPr>
            <b/>
            <sz val="9"/>
            <color indexed="81"/>
            <rFont val="Tahoma"/>
            <family val="2"/>
          </rPr>
          <t>Autor:</t>
        </r>
        <r>
          <rPr>
            <sz val="9"/>
            <color indexed="81"/>
            <rFont val="Tahoma"/>
            <family val="2"/>
          </rPr>
          <t xml:space="preserve">
Si la empresa posee caja neta introducir con signo negativo</t>
        </r>
      </text>
    </comment>
  </commentList>
</comments>
</file>

<file path=xl/sharedStrings.xml><?xml version="1.0" encoding="utf-8"?>
<sst xmlns="http://schemas.openxmlformats.org/spreadsheetml/2006/main" count="89" uniqueCount="83">
  <si>
    <t>Depreciation &amp; Amortization Expense</t>
  </si>
  <si>
    <t>Pretax Income</t>
  </si>
  <si>
    <t>Income Taxes</t>
  </si>
  <si>
    <t>Consolidated Net Income</t>
  </si>
  <si>
    <t>Minority Interest</t>
  </si>
  <si>
    <t>Net Income</t>
  </si>
  <si>
    <t>EBITDA</t>
  </si>
  <si>
    <t xml:space="preserve">EBIT </t>
  </si>
  <si>
    <t>Flujo de caja libre</t>
  </si>
  <si>
    <t>Flujo de caja libre por accion</t>
  </si>
  <si>
    <t xml:space="preserve">   tax rate</t>
  </si>
  <si>
    <t>EBIT</t>
  </si>
  <si>
    <t>Net income</t>
  </si>
  <si>
    <t>FCF</t>
  </si>
  <si>
    <t>Cotización actual</t>
  </si>
  <si>
    <t>Sales</t>
  </si>
  <si>
    <t xml:space="preserve">    EBITDA margin %</t>
  </si>
  <si>
    <t xml:space="preserve">    EBIT margin %</t>
  </si>
  <si>
    <t>Net income per share ( EPS )</t>
  </si>
  <si>
    <t>Price target  EV/EBITDA</t>
  </si>
  <si>
    <t>Price target  EV/EBIT</t>
  </si>
  <si>
    <t>CAGR  by PER</t>
  </si>
  <si>
    <t>CAGR  by  P/FCF</t>
  </si>
  <si>
    <t>CAGR by EV/EBITDA</t>
  </si>
  <si>
    <t>CAGR  by EV/EBIT</t>
  </si>
  <si>
    <t>Enterprise Value ( EV )</t>
  </si>
  <si>
    <t>Market cap</t>
  </si>
  <si>
    <t>Valuation  ( millons ,except EPS )</t>
  </si>
  <si>
    <t>Multiple PER</t>
  </si>
  <si>
    <t>Multiple P/FCF</t>
  </si>
  <si>
    <t>Multiple EV/EBITDA</t>
  </si>
  <si>
    <t>Multiple EV/EBIT</t>
  </si>
  <si>
    <t>MARGEN EBIT</t>
  </si>
  <si>
    <t>CRECIMIENTO</t>
  </si>
  <si>
    <t>TAX RATE</t>
  </si>
  <si>
    <t xml:space="preserve">    Y/Y Growth %</t>
  </si>
  <si>
    <t>Income Statement (millons ,excepto EPS)</t>
  </si>
  <si>
    <t xml:space="preserve">    Margen beneficio neto %</t>
  </si>
  <si>
    <t>Cash flow Statement (millones ,excepto EPS)</t>
  </si>
  <si>
    <t>Intereses</t>
  </si>
  <si>
    <t>Capex (introducir manual)</t>
  </si>
  <si>
    <t>Tasas</t>
  </si>
  <si>
    <t>Retornos capital (millones ,excepto EPS)</t>
  </si>
  <si>
    <t>Interest</t>
  </si>
  <si>
    <t xml:space="preserve">(+) Deuda total </t>
  </si>
  <si>
    <t xml:space="preserve">(+) Goodwill </t>
  </si>
  <si>
    <t>(+) Equity</t>
  </si>
  <si>
    <t>(+) Cash and cash equivalents</t>
  </si>
  <si>
    <r>
      <rPr>
        <b/>
        <sz val="11"/>
        <color theme="1"/>
        <rFont val="Calibri"/>
        <family val="2"/>
        <scheme val="minor"/>
      </rPr>
      <t>ROE</t>
    </r>
    <r>
      <rPr>
        <sz val="11"/>
        <color theme="1"/>
        <rFont val="Calibri"/>
        <family val="2"/>
        <scheme val="minor"/>
      </rPr>
      <t xml:space="preserve"> ( net income / equity )</t>
    </r>
  </si>
  <si>
    <t>3 YEARS</t>
  </si>
  <si>
    <t>5 YEARS</t>
  </si>
  <si>
    <t>Capital empleado con goodwill</t>
  </si>
  <si>
    <t>Capital empleado sin goodwill</t>
  </si>
  <si>
    <r>
      <rPr>
        <b/>
        <sz val="11"/>
        <color theme="1"/>
        <rFont val="Calibri"/>
        <family val="2"/>
        <scheme val="minor"/>
      </rPr>
      <t>ROCE con goodwill</t>
    </r>
    <r>
      <rPr>
        <sz val="11"/>
        <color theme="1"/>
        <rFont val="Calibri"/>
        <family val="2"/>
        <scheme val="minor"/>
      </rPr>
      <t>( EBIT / Capital empleado)</t>
    </r>
  </si>
  <si>
    <r>
      <rPr>
        <b/>
        <sz val="11"/>
        <color theme="1"/>
        <rFont val="Calibri"/>
        <family val="2"/>
        <scheme val="minor"/>
      </rPr>
      <t xml:space="preserve">ROCE sin goodwill </t>
    </r>
    <r>
      <rPr>
        <sz val="11"/>
        <color theme="1"/>
        <rFont val="Calibri"/>
        <family val="2"/>
        <scheme val="minor"/>
      </rPr>
      <t>(EBIT / Capital empleado)</t>
    </r>
  </si>
  <si>
    <r>
      <rPr>
        <b/>
        <sz val="12"/>
        <rFont val="Calibri"/>
        <family val="2"/>
        <scheme val="minor"/>
      </rPr>
      <t>Interest expense/ Income</t>
    </r>
    <r>
      <rPr>
        <sz val="12"/>
        <rFont val="Calibri"/>
        <family val="2"/>
        <scheme val="minor"/>
      </rPr>
      <t xml:space="preserve"> (introducir en negativo si es un ingreso) </t>
    </r>
  </si>
  <si>
    <t>Fully diluted shares  (millions)</t>
  </si>
  <si>
    <t>Price target  P/FCF +caja</t>
  </si>
  <si>
    <t>Price target  PER+caja</t>
  </si>
  <si>
    <t>La hoja excel consta de 4 pestañas y en todas hay que rellenar datos, en concreto todas aquellas casillas que esten en sombredo gris.</t>
  </si>
  <si>
    <t xml:space="preserve">Net DEBT  (-) si es caja neta </t>
  </si>
  <si>
    <t>Ventas ( sales )</t>
  </si>
  <si>
    <t>D&amp;A ( depreciacion y amortizacion)</t>
  </si>
  <si>
    <t>intereses ( o ingresos financieros)</t>
  </si>
  <si>
    <t>En la parte derecha hemos de rellenar las 3 casillas de estimaciones futuras ( crecimiento, margenes EBIT  y tasa impositiva ) casillas P11, P16, P21. La linea de intereses minoritarios hemos de rellenarla, aunque si supone poco % sobre el total del beneficio lo podemos dejar a cero.</t>
  </si>
  <si>
    <t>impuestos (income tax )</t>
  </si>
  <si>
    <t>EBIT ( operating income)</t>
  </si>
  <si>
    <t>En la pestaña de retornos sobre el capital rellenamos de nuevo las casillas, teniendo cuidado de hacerlo siempre con el mismo signo que aparezca en los informes de la empresa (recordad que si en un informe de una empresa aparece un número entre paréntesis significa signo negativo y hay que introducir con un signo de resta delante. Esto suele suceder a veces con las casillas correspondientes a la "equity".</t>
  </si>
  <si>
    <t>Tambien hemos de rellenar la parte de net debt ( deuda neta) de la empresa, que tenemos que estimar tal y como vimos en el curso avanzado. Es un dato que hemos de introducir, no se encuentra en los informes ya que es una estimacion del futuro. Si la empresa posee caja neta en vez de deuda, debemos introducir con signo negativo para reflejarlo.</t>
  </si>
  <si>
    <t>Ante todo piensa si tiene sentido los datos que introduces, usa el sentido común. No pasa nada si los datos no son exactos, la valoración no es una ciencia exacta sino mas bien una opinion. Si salen resultados muy extraños analiza todos los datos introducidos. Practica mucho te llevará varias repeticiones usar correctamente la plantilla.</t>
  </si>
  <si>
    <t>Comentario general:</t>
  </si>
  <si>
    <t>PAUTAS PARA RELLENAR LA HOJA DE EXCEL</t>
  </si>
  <si>
    <t>En las siguientes pestañas hay que rellenar:</t>
  </si>
  <si>
    <t xml:space="preserve">Hoja de Income Statement </t>
  </si>
  <si>
    <t>Hoja de Flujos de Caja</t>
  </si>
  <si>
    <t>Hoja de Retornos capital</t>
  </si>
  <si>
    <t>Hoja de Valoración</t>
  </si>
  <si>
    <t>Hemos de rellenar las parte de capex.( según las indicaciones en la clase correspondiente )</t>
  </si>
  <si>
    <t xml:space="preserve"> tenemos que introducir el precio al que cotiza, y los multiplos de valoración. ( según las indicaciones en la clase correspondiente )</t>
  </si>
  <si>
    <t>numero de acciones diluidas / intereses minoritarios</t>
  </si>
  <si>
    <t>Minoritarios (si procede)</t>
  </si>
  <si>
    <t>Deuda neta /EBITDA</t>
  </si>
  <si>
    <t>Deuda neta/equity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</si>
</sst>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0.00\ &quot;€&quot;_-;\-* #,##0.00\ &quot;€&quot;_-;_-* &quot;-&quot;??\ &quot;€&quot;_-;_-@_-"/>
    <numFmt numFmtId="164" formatCode="#,##0.0;[Red]\-#,##0.0"/>
    <numFmt numFmtId="165" formatCode="0.0"/>
    <numFmt numFmtId="166" formatCode="0.0%"/>
    <numFmt numFmtId="167" formatCode="_-[$$-2809]* #,##0_-;\-[$$-2809]* #,##0_-;_-[$$-2809]* &quot;-&quot;??_-;_-@_-"/>
  </numFmts>
  <fonts count="29" x14ac:knownFonts="1">
    <font>
      <sz val="11"/>
      <color theme="1"/>
      <name val="Calibri"/>
      <family val="2"/>
      <scheme val="minor"/>
    </font>
    <font>
      <sz val="11"/>
      <color theme="1"/>
      <name val="Calibri"/>
      <family val="2"/>
      <scheme val="minor"/>
    </font>
    <font>
      <b/>
      <sz val="11"/>
      <color theme="1"/>
      <name val="Calibri"/>
      <family val="2"/>
      <scheme val="minor"/>
    </font>
    <font>
      <b/>
      <sz val="14"/>
      <color rgb="FF17365C"/>
      <name val="Trebuchet MS"/>
      <family val="2"/>
    </font>
    <font>
      <b/>
      <sz val="9"/>
      <name val="Trebuchet MS"/>
      <family val="2"/>
    </font>
    <font>
      <b/>
      <sz val="14"/>
      <color theme="3" tint="0.59999389629810485"/>
      <name val="Trebuchet MS"/>
      <family val="2"/>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b/>
      <sz val="11"/>
      <name val="Trebuchet MS"/>
      <family val="2"/>
    </font>
    <font>
      <b/>
      <sz val="12"/>
      <name val="Trebuchet MS"/>
      <family val="2"/>
    </font>
    <font>
      <i/>
      <sz val="12"/>
      <color theme="1"/>
      <name val="Calibri"/>
      <family val="2"/>
      <scheme val="minor"/>
    </font>
    <font>
      <b/>
      <i/>
      <sz val="14"/>
      <color theme="1"/>
      <name val="Calibri"/>
      <family val="2"/>
      <scheme val="minor"/>
    </font>
    <font>
      <sz val="12"/>
      <color theme="1"/>
      <name val="Calibri"/>
      <family val="2"/>
      <scheme val="minor"/>
    </font>
    <font>
      <b/>
      <sz val="11"/>
      <name val="Calibri"/>
      <family val="2"/>
      <scheme val="minor"/>
    </font>
    <font>
      <b/>
      <sz val="9"/>
      <name val="Calibri"/>
      <family val="2"/>
      <scheme val="minor"/>
    </font>
    <font>
      <sz val="11"/>
      <name val="Calibri"/>
      <family val="2"/>
      <scheme val="minor"/>
    </font>
    <font>
      <b/>
      <sz val="12"/>
      <color rgb="FF17365C"/>
      <name val="Calibri"/>
      <family val="2"/>
      <scheme val="minor"/>
    </font>
    <font>
      <b/>
      <sz val="12"/>
      <name val="Calibri"/>
      <family val="2"/>
      <scheme val="minor"/>
    </font>
    <font>
      <sz val="12"/>
      <name val="Calibri"/>
      <family val="2"/>
      <scheme val="minor"/>
    </font>
    <font>
      <i/>
      <sz val="12"/>
      <name val="Calibri"/>
      <family val="2"/>
      <scheme val="minor"/>
    </font>
    <font>
      <b/>
      <sz val="11"/>
      <color rgb="FF17365C"/>
      <name val="Calibri"/>
      <family val="2"/>
      <scheme val="minor"/>
    </font>
    <font>
      <i/>
      <sz val="11"/>
      <name val="Calibri"/>
      <family val="2"/>
      <scheme val="minor"/>
    </font>
    <font>
      <sz val="11"/>
      <color rgb="FF000000"/>
      <name val="Calibri"/>
      <family val="2"/>
      <scheme val="minor"/>
    </font>
    <font>
      <sz val="11"/>
      <name val="Trebuchet MS"/>
      <family val="2"/>
    </font>
    <font>
      <sz val="9"/>
      <name val="Calibri"/>
      <family val="2"/>
      <scheme val="minor"/>
    </font>
    <font>
      <b/>
      <sz val="16"/>
      <color theme="1"/>
      <name val="Calibri"/>
      <family val="2"/>
      <scheme val="minor"/>
    </font>
    <font>
      <b/>
      <u/>
      <sz val="18"/>
      <color theme="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s>
  <borders count="46">
    <border>
      <left/>
      <right/>
      <top/>
      <bottom/>
      <diagonal/>
    </border>
    <border>
      <left/>
      <right/>
      <top style="thin">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rgb="FFCCCCCC"/>
      </top>
      <bottom/>
      <diagonal/>
    </border>
    <border>
      <left style="thin">
        <color indexed="64"/>
      </left>
      <right/>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right style="medium">
        <color indexed="64"/>
      </right>
      <top/>
      <bottom style="thin">
        <color rgb="FF000000"/>
      </bottom>
      <diagonal/>
    </border>
    <border>
      <left/>
      <right style="medium">
        <color indexed="64"/>
      </right>
      <top style="thin">
        <color rgb="FF000000"/>
      </top>
      <bottom/>
      <diagonal/>
    </border>
    <border>
      <left style="medium">
        <color indexed="64"/>
      </left>
      <right style="medium">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rgb="FFCCCCCC"/>
      </top>
      <bottom/>
      <diagonal/>
    </border>
    <border>
      <left/>
      <right style="medium">
        <color indexed="64"/>
      </right>
      <top style="thin">
        <color indexed="64"/>
      </top>
      <bottom style="medium">
        <color rgb="FFCCCCCC"/>
      </bottom>
      <diagonal/>
    </border>
    <border>
      <left/>
      <right/>
      <top style="thin">
        <color indexed="64"/>
      </top>
      <bottom style="medium">
        <color rgb="FFCCCCCC"/>
      </bottom>
      <diagonal/>
    </border>
    <border>
      <left style="medium">
        <color indexed="64"/>
      </left>
      <right style="medium">
        <color indexed="64"/>
      </right>
      <top style="thin">
        <color rgb="FF000000"/>
      </top>
      <bottom/>
      <diagonal/>
    </border>
    <border>
      <left/>
      <right style="thin">
        <color indexed="64"/>
      </right>
      <top/>
      <bottom style="medium">
        <color indexed="64"/>
      </bottom>
      <diagonal/>
    </border>
    <border>
      <left style="medium">
        <color indexed="64"/>
      </left>
      <right/>
      <top/>
      <bottom style="thin">
        <color rgb="FF000000"/>
      </bottom>
      <diagonal/>
    </border>
    <border>
      <left style="thin">
        <color indexed="64"/>
      </left>
      <right/>
      <top/>
      <bottom style="thin">
        <color indexed="64"/>
      </bottom>
      <diagonal/>
    </border>
    <border>
      <left style="thick">
        <color indexed="64"/>
      </left>
      <right/>
      <top/>
      <bottom style="medium">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312">
    <xf numFmtId="0" fontId="0" fillId="0" borderId="0" xfId="0"/>
    <xf numFmtId="0" fontId="0" fillId="4" borderId="0" xfId="0" applyFill="1"/>
    <xf numFmtId="0" fontId="0" fillId="4" borderId="0" xfId="0" applyFill="1" applyBorder="1"/>
    <xf numFmtId="0" fontId="0" fillId="4" borderId="0" xfId="0" applyFill="1" applyBorder="1" applyAlignment="1">
      <alignment horizontal="center" wrapText="1"/>
    </xf>
    <xf numFmtId="0" fontId="8" fillId="4" borderId="0" xfId="0" applyFont="1" applyFill="1" applyBorder="1"/>
    <xf numFmtId="0" fontId="0" fillId="0" borderId="0" xfId="0" applyFill="1" applyAlignment="1">
      <alignment vertical="center"/>
    </xf>
    <xf numFmtId="0" fontId="2" fillId="4" borderId="0" xfId="0" applyFont="1" applyFill="1" applyBorder="1" applyAlignment="1">
      <alignment horizontal="left" vertical="center"/>
    </xf>
    <xf numFmtId="0" fontId="2" fillId="4" borderId="0" xfId="0" applyFont="1" applyFill="1" applyBorder="1" applyAlignment="1">
      <alignment vertical="center"/>
    </xf>
    <xf numFmtId="9" fontId="0" fillId="0" borderId="0" xfId="0" applyNumberFormat="1" applyAlignment="1">
      <alignment horizontal="left"/>
    </xf>
    <xf numFmtId="0" fontId="0" fillId="5" borderId="2" xfId="0" applyFill="1" applyBorder="1" applyAlignment="1">
      <alignment horizontal="center" vertical="center"/>
    </xf>
    <xf numFmtId="9" fontId="0" fillId="5" borderId="2" xfId="1" applyNumberFormat="1" applyFont="1" applyFill="1" applyBorder="1" applyAlignment="1">
      <alignment horizontal="center" vertical="center"/>
    </xf>
    <xf numFmtId="9" fontId="0" fillId="5" borderId="2" xfId="1" applyFont="1" applyFill="1" applyBorder="1" applyAlignment="1">
      <alignment horizontal="center" vertical="center"/>
    </xf>
    <xf numFmtId="2" fontId="2" fillId="4" borderId="9" xfId="0" applyNumberFormat="1" applyFont="1" applyFill="1" applyBorder="1" applyAlignment="1">
      <alignment horizontal="center" vertical="center" wrapText="1"/>
    </xf>
    <xf numFmtId="1" fontId="2" fillId="4" borderId="10" xfId="0" applyNumberFormat="1" applyFont="1" applyFill="1" applyBorder="1" applyAlignment="1">
      <alignment horizontal="center" vertical="center" wrapText="1"/>
    </xf>
    <xf numFmtId="0" fontId="0" fillId="4" borderId="0" xfId="0" applyFill="1" applyAlignment="1">
      <alignment vertical="center"/>
    </xf>
    <xf numFmtId="0" fontId="12" fillId="5" borderId="2" xfId="0" applyFont="1" applyFill="1" applyBorder="1" applyAlignment="1">
      <alignment horizontal="center" vertical="center" wrapText="1"/>
    </xf>
    <xf numFmtId="0" fontId="2" fillId="4" borderId="0" xfId="0" applyFont="1" applyFill="1"/>
    <xf numFmtId="166" fontId="0" fillId="5" borderId="2" xfId="1" applyNumberFormat="1" applyFont="1" applyFill="1" applyBorder="1" applyAlignment="1">
      <alignment horizontal="center" vertical="center"/>
    </xf>
    <xf numFmtId="0" fontId="0" fillId="4" borderId="0" xfId="0" applyFill="1" applyAlignment="1">
      <alignment horizontal="center" vertical="center"/>
    </xf>
    <xf numFmtId="0" fontId="2" fillId="4" borderId="0" xfId="0" applyFont="1" applyFill="1" applyAlignment="1">
      <alignment horizontal="left" vertical="center"/>
    </xf>
    <xf numFmtId="9" fontId="0" fillId="4" borderId="0" xfId="1" applyFont="1" applyFill="1" applyBorder="1" applyAlignment="1">
      <alignment horizontal="center" vertical="center"/>
    </xf>
    <xf numFmtId="9" fontId="0" fillId="4" borderId="7" xfId="1" applyFont="1" applyFill="1" applyBorder="1" applyAlignment="1">
      <alignment horizontal="center" vertical="center"/>
    </xf>
    <xf numFmtId="9" fontId="0" fillId="4" borderId="12" xfId="1" applyFont="1" applyFill="1" applyBorder="1" applyAlignment="1">
      <alignment horizontal="center" vertical="center"/>
    </xf>
    <xf numFmtId="9" fontId="0" fillId="4" borderId="17" xfId="1" applyFont="1" applyFill="1" applyBorder="1" applyAlignment="1">
      <alignment horizontal="center" vertical="center"/>
    </xf>
    <xf numFmtId="2" fontId="3" fillId="0" borderId="0" xfId="0" applyNumberFormat="1" applyFont="1" applyFill="1" applyBorder="1" applyAlignment="1" applyProtection="1">
      <alignment vertical="center"/>
    </xf>
    <xf numFmtId="0" fontId="9" fillId="4" borderId="4" xfId="0" applyFont="1" applyFill="1" applyBorder="1" applyAlignment="1">
      <alignment vertical="center"/>
    </xf>
    <xf numFmtId="0" fontId="9" fillId="4" borderId="5" xfId="0" applyFont="1" applyFill="1" applyBorder="1" applyAlignment="1">
      <alignment vertical="center"/>
    </xf>
    <xf numFmtId="0" fontId="14" fillId="4" borderId="0" xfId="0" applyFont="1" applyFill="1"/>
    <xf numFmtId="0" fontId="14" fillId="4" borderId="0" xfId="0" applyFont="1" applyFill="1" applyBorder="1"/>
    <xf numFmtId="0" fontId="14" fillId="0" borderId="0" xfId="0" applyFont="1"/>
    <xf numFmtId="2" fontId="15" fillId="4" borderId="0" xfId="0" applyNumberFormat="1" applyFont="1" applyFill="1" applyBorder="1" applyAlignment="1" applyProtection="1">
      <alignment vertical="center"/>
    </xf>
    <xf numFmtId="0" fontId="14" fillId="0" borderId="0" xfId="0" applyFont="1" applyAlignment="1">
      <alignment vertical="center"/>
    </xf>
    <xf numFmtId="1" fontId="15" fillId="2" borderId="18" xfId="0" applyNumberFormat="1" applyFont="1" applyFill="1" applyBorder="1" applyAlignment="1" applyProtection="1">
      <alignment horizontal="center" vertical="center"/>
    </xf>
    <xf numFmtId="1" fontId="15" fillId="2" borderId="19" xfId="0" applyNumberFormat="1" applyFont="1" applyFill="1" applyBorder="1" applyAlignment="1" applyProtection="1">
      <alignment horizontal="center" vertical="center"/>
    </xf>
    <xf numFmtId="2" fontId="4" fillId="4" borderId="13" xfId="0" applyNumberFormat="1" applyFont="1" applyFill="1" applyBorder="1" applyAlignment="1" applyProtection="1">
      <alignment vertical="center"/>
    </xf>
    <xf numFmtId="2" fontId="4" fillId="4" borderId="14" xfId="0" applyNumberFormat="1" applyFont="1" applyFill="1" applyBorder="1" applyAlignment="1" applyProtection="1">
      <alignment vertical="center"/>
    </xf>
    <xf numFmtId="2" fontId="4" fillId="4" borderId="33" xfId="0" applyNumberFormat="1" applyFont="1" applyFill="1" applyBorder="1" applyAlignment="1" applyProtection="1">
      <alignment vertical="center"/>
    </xf>
    <xf numFmtId="0" fontId="0" fillId="4" borderId="14" xfId="0" applyFill="1" applyBorder="1" applyAlignment="1">
      <alignment horizontal="center" vertical="center" wrapText="1"/>
    </xf>
    <xf numFmtId="0" fontId="0" fillId="4" borderId="15" xfId="0" applyFill="1" applyBorder="1" applyAlignment="1">
      <alignment horizontal="center" vertical="center" wrapText="1"/>
    </xf>
    <xf numFmtId="2" fontId="0" fillId="4" borderId="7" xfId="0" applyNumberFormat="1" applyFill="1" applyBorder="1" applyAlignment="1">
      <alignment horizontal="center" vertical="center" wrapText="1"/>
    </xf>
    <xf numFmtId="2" fontId="0" fillId="4" borderId="35" xfId="0" applyNumberFormat="1" applyFill="1" applyBorder="1" applyAlignment="1">
      <alignment horizontal="center" vertical="center" wrapText="1"/>
    </xf>
    <xf numFmtId="2" fontId="0" fillId="4" borderId="17" xfId="0" applyNumberFormat="1" applyFill="1" applyBorder="1" applyAlignment="1">
      <alignment horizontal="center" vertical="center" wrapText="1"/>
    </xf>
    <xf numFmtId="0" fontId="0" fillId="0" borderId="0" xfId="0" applyAlignment="1">
      <alignment vertical="center"/>
    </xf>
    <xf numFmtId="0" fontId="2" fillId="4" borderId="0" xfId="0" applyFont="1" applyFill="1" applyAlignment="1">
      <alignment vertical="center"/>
    </xf>
    <xf numFmtId="2" fontId="11" fillId="4" borderId="13" xfId="0" applyNumberFormat="1" applyFont="1" applyFill="1" applyBorder="1" applyAlignment="1" applyProtection="1"/>
    <xf numFmtId="1" fontId="2" fillId="4" borderId="24" xfId="0" applyNumberFormat="1" applyFont="1" applyFill="1" applyBorder="1" applyAlignment="1">
      <alignment horizontal="center" vertical="center" wrapText="1"/>
    </xf>
    <xf numFmtId="1" fontId="2" fillId="4" borderId="8" xfId="0" applyNumberFormat="1" applyFont="1" applyFill="1" applyBorder="1" applyAlignment="1">
      <alignment horizontal="center" vertical="center" wrapText="1"/>
    </xf>
    <xf numFmtId="1" fontId="2" fillId="4" borderId="23" xfId="0" applyNumberFormat="1" applyFont="1" applyFill="1" applyBorder="1" applyAlignment="1">
      <alignment horizontal="center" vertical="center" wrapText="1"/>
    </xf>
    <xf numFmtId="9" fontId="0" fillId="4" borderId="0" xfId="1" applyFont="1" applyFill="1" applyBorder="1" applyAlignment="1">
      <alignment horizontal="center" vertical="center" wrapText="1"/>
    </xf>
    <xf numFmtId="9" fontId="0" fillId="4" borderId="12" xfId="1" applyFont="1" applyFill="1" applyBorder="1" applyAlignment="1">
      <alignment horizontal="center" vertical="center" wrapText="1"/>
    </xf>
    <xf numFmtId="0" fontId="0" fillId="4" borderId="14" xfId="0" applyFont="1" applyFill="1" applyBorder="1" applyAlignment="1">
      <alignment horizontal="center" wrapText="1"/>
    </xf>
    <xf numFmtId="0" fontId="0" fillId="4" borderId="15" xfId="0" applyFont="1" applyFill="1" applyBorder="1" applyAlignment="1">
      <alignment horizontal="center" wrapText="1"/>
    </xf>
    <xf numFmtId="1" fontId="0" fillId="4" borderId="25" xfId="0" applyNumberFormat="1" applyFont="1" applyFill="1" applyBorder="1" applyAlignment="1">
      <alignment horizontal="center" vertical="center" wrapText="1"/>
    </xf>
    <xf numFmtId="1" fontId="0" fillId="4" borderId="30" xfId="0" applyNumberFormat="1" applyFont="1" applyFill="1" applyBorder="1" applyAlignment="1">
      <alignment horizontal="center" vertical="center" wrapText="1"/>
    </xf>
    <xf numFmtId="1" fontId="0" fillId="4" borderId="31" xfId="0" applyNumberFormat="1" applyFont="1" applyFill="1" applyBorder="1" applyAlignment="1">
      <alignment horizontal="center" vertical="center" wrapText="1"/>
    </xf>
    <xf numFmtId="1" fontId="0" fillId="4" borderId="0" xfId="0" applyNumberFormat="1" applyFont="1" applyFill="1" applyBorder="1" applyAlignment="1">
      <alignment horizontal="center" vertical="center" wrapText="1"/>
    </xf>
    <xf numFmtId="1" fontId="0" fillId="4" borderId="12" xfId="0" applyNumberFormat="1" applyFont="1" applyFill="1" applyBorder="1" applyAlignment="1">
      <alignment horizontal="center" vertical="center" wrapText="1"/>
    </xf>
    <xf numFmtId="165" fontId="0" fillId="4" borderId="31" xfId="0" applyNumberFormat="1" applyFont="1" applyFill="1" applyBorder="1" applyAlignment="1">
      <alignment horizontal="center" vertical="center" wrapText="1"/>
    </xf>
    <xf numFmtId="165" fontId="0" fillId="4" borderId="8" xfId="0" applyNumberFormat="1" applyFont="1" applyFill="1" applyBorder="1" applyAlignment="1">
      <alignment horizontal="center" vertical="center" wrapText="1"/>
    </xf>
    <xf numFmtId="165" fontId="0" fillId="4" borderId="23"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165" fontId="0" fillId="4" borderId="0" xfId="0" applyNumberFormat="1" applyFont="1" applyFill="1" applyBorder="1" applyAlignment="1">
      <alignment horizontal="center" vertical="center" wrapText="1"/>
    </xf>
    <xf numFmtId="165" fontId="0" fillId="4" borderId="12" xfId="0" applyNumberFormat="1" applyFont="1" applyFill="1" applyBorder="1" applyAlignment="1">
      <alignment horizontal="center" vertical="center" wrapText="1"/>
    </xf>
    <xf numFmtId="2" fontId="19" fillId="4" borderId="3" xfId="0" applyNumberFormat="1" applyFont="1" applyFill="1" applyBorder="1" applyAlignment="1" applyProtection="1">
      <alignment vertical="center"/>
    </xf>
    <xf numFmtId="2" fontId="19" fillId="4" borderId="4" xfId="0" applyNumberFormat="1" applyFont="1" applyFill="1" applyBorder="1" applyAlignment="1" applyProtection="1">
      <alignment horizontal="left" vertical="center"/>
    </xf>
    <xf numFmtId="0" fontId="8" fillId="4" borderId="4" xfId="0" applyFont="1" applyFill="1" applyBorder="1" applyAlignment="1">
      <alignment horizontal="left" vertical="center"/>
    </xf>
    <xf numFmtId="0" fontId="14" fillId="4" borderId="5" xfId="0" applyFont="1" applyFill="1" applyBorder="1" applyAlignment="1">
      <alignment horizontal="left" vertical="center"/>
    </xf>
    <xf numFmtId="2" fontId="10" fillId="4" borderId="13" xfId="0" applyNumberFormat="1" applyFont="1" applyFill="1" applyBorder="1" applyAlignment="1" applyProtection="1">
      <alignment horizontal="center"/>
    </xf>
    <xf numFmtId="2" fontId="10" fillId="4" borderId="14" xfId="0" applyNumberFormat="1" applyFont="1" applyFill="1" applyBorder="1" applyAlignment="1" applyProtection="1">
      <alignment horizontal="center"/>
    </xf>
    <xf numFmtId="2" fontId="19" fillId="4" borderId="13" xfId="0" applyNumberFormat="1" applyFont="1" applyFill="1" applyBorder="1" applyAlignment="1" applyProtection="1">
      <alignment vertical="center"/>
    </xf>
    <xf numFmtId="2" fontId="20" fillId="4" borderId="16" xfId="0" applyNumberFormat="1" applyFont="1" applyFill="1" applyBorder="1" applyAlignment="1" applyProtection="1">
      <alignment horizontal="left" vertical="center"/>
    </xf>
    <xf numFmtId="2" fontId="20" fillId="4" borderId="0" xfId="0" applyNumberFormat="1" applyFont="1" applyFill="1" applyBorder="1" applyAlignment="1" applyProtection="1">
      <alignment horizontal="left" vertical="center"/>
    </xf>
    <xf numFmtId="2" fontId="19" fillId="4" borderId="0" xfId="0" applyNumberFormat="1" applyFont="1" applyFill="1" applyBorder="1" applyAlignment="1" applyProtection="1">
      <alignment horizontal="left" vertical="center"/>
    </xf>
    <xf numFmtId="0" fontId="0" fillId="0" borderId="0" xfId="0" applyFont="1" applyAlignment="1">
      <alignment horizontal="center" vertical="center"/>
    </xf>
    <xf numFmtId="2" fontId="15" fillId="4" borderId="13" xfId="0" applyNumberFormat="1" applyFont="1" applyFill="1" applyBorder="1" applyAlignment="1" applyProtection="1">
      <alignment horizontal="center" vertical="center"/>
    </xf>
    <xf numFmtId="2" fontId="15" fillId="4" borderId="14" xfId="0" applyNumberFormat="1" applyFont="1" applyFill="1" applyBorder="1" applyAlignment="1" applyProtection="1">
      <alignment horizontal="center" vertical="center"/>
    </xf>
    <xf numFmtId="0" fontId="0" fillId="4" borderId="14" xfId="0" applyFont="1" applyFill="1" applyBorder="1" applyAlignment="1">
      <alignment horizontal="center" vertical="center"/>
    </xf>
    <xf numFmtId="0" fontId="0" fillId="4" borderId="15" xfId="0" applyFont="1" applyFill="1" applyBorder="1" applyAlignment="1">
      <alignment horizontal="center" vertical="center"/>
    </xf>
    <xf numFmtId="38" fontId="15" fillId="4" borderId="0" xfId="0" applyNumberFormat="1" applyFont="1" applyFill="1" applyBorder="1" applyAlignment="1" applyProtection="1">
      <alignment horizontal="center" vertical="center"/>
    </xf>
    <xf numFmtId="38" fontId="15" fillId="4" borderId="12" xfId="0" applyNumberFormat="1" applyFont="1" applyFill="1" applyBorder="1" applyAlignment="1" applyProtection="1">
      <alignment horizontal="center" vertical="center"/>
    </xf>
    <xf numFmtId="9" fontId="23" fillId="4" borderId="0" xfId="1" applyFont="1" applyFill="1" applyBorder="1" applyAlignment="1" applyProtection="1">
      <alignment horizontal="center" vertical="center"/>
    </xf>
    <xf numFmtId="9" fontId="23" fillId="4" borderId="8" xfId="1" applyFont="1" applyFill="1" applyBorder="1" applyAlignment="1" applyProtection="1">
      <alignment horizontal="center" vertical="center"/>
    </xf>
    <xf numFmtId="9" fontId="23" fillId="4" borderId="23" xfId="1" applyFont="1" applyFill="1" applyBorder="1" applyAlignment="1" applyProtection="1">
      <alignment horizontal="center" vertical="center"/>
    </xf>
    <xf numFmtId="40" fontId="17" fillId="4" borderId="0" xfId="0" applyNumberFormat="1" applyFont="1" applyFill="1" applyBorder="1" applyAlignment="1" applyProtection="1">
      <alignment horizontal="center" vertical="center"/>
    </xf>
    <xf numFmtId="2" fontId="17" fillId="4" borderId="0" xfId="0" applyNumberFormat="1" applyFont="1" applyFill="1" applyBorder="1" applyAlignment="1" applyProtection="1">
      <alignment horizontal="center" vertical="center"/>
    </xf>
    <xf numFmtId="164" fontId="15" fillId="4" borderId="0" xfId="0" applyNumberFormat="1" applyFont="1" applyFill="1" applyBorder="1" applyAlignment="1" applyProtection="1">
      <alignment horizontal="center" vertical="center"/>
    </xf>
    <xf numFmtId="164" fontId="15" fillId="4" borderId="12" xfId="0" applyNumberFormat="1" applyFont="1" applyFill="1" applyBorder="1" applyAlignment="1" applyProtection="1">
      <alignment horizontal="center" vertical="center"/>
    </xf>
    <xf numFmtId="9" fontId="23" fillId="4" borderId="12" xfId="1" applyFont="1" applyFill="1" applyBorder="1" applyAlignment="1" applyProtection="1">
      <alignment horizontal="center" vertical="center"/>
    </xf>
    <xf numFmtId="38" fontId="17" fillId="4" borderId="0" xfId="0" applyNumberFormat="1" applyFont="1" applyFill="1" applyBorder="1" applyAlignment="1" applyProtection="1">
      <alignment horizontal="center" vertical="center"/>
    </xf>
    <xf numFmtId="38" fontId="17" fillId="4" borderId="12" xfId="0" applyNumberFormat="1" applyFont="1" applyFill="1" applyBorder="1" applyAlignment="1" applyProtection="1">
      <alignment horizontal="center" vertical="center"/>
    </xf>
    <xf numFmtId="2" fontId="17" fillId="4" borderId="27" xfId="0" applyNumberFormat="1" applyFont="1" applyFill="1" applyBorder="1" applyAlignment="1" applyProtection="1">
      <alignment horizontal="center" vertical="center"/>
    </xf>
    <xf numFmtId="1" fontId="15" fillId="4" borderId="1" xfId="0" applyNumberFormat="1" applyFont="1" applyFill="1" applyBorder="1" applyAlignment="1" applyProtection="1">
      <alignment horizontal="center" vertical="center"/>
    </xf>
    <xf numFmtId="1" fontId="15" fillId="4" borderId="28" xfId="0" applyNumberFormat="1" applyFont="1" applyFill="1" applyBorder="1" applyAlignment="1" applyProtection="1">
      <alignment horizontal="center" vertical="center"/>
    </xf>
    <xf numFmtId="38" fontId="17" fillId="4" borderId="1" xfId="0" applyNumberFormat="1" applyFont="1" applyFill="1" applyBorder="1" applyAlignment="1" applyProtection="1">
      <alignment horizontal="center" vertical="center"/>
    </xf>
    <xf numFmtId="38" fontId="17" fillId="4" borderId="28" xfId="0" applyNumberFormat="1" applyFont="1" applyFill="1" applyBorder="1" applyAlignment="1" applyProtection="1">
      <alignment horizontal="center" vertical="center"/>
    </xf>
    <xf numFmtId="38" fontId="15" fillId="4" borderId="1" xfId="0" applyNumberFormat="1" applyFont="1" applyFill="1" applyBorder="1" applyAlignment="1" applyProtection="1">
      <alignment horizontal="center" vertical="center"/>
    </xf>
    <xf numFmtId="38" fontId="15" fillId="4" borderId="28" xfId="0" applyNumberFormat="1" applyFont="1" applyFill="1" applyBorder="1" applyAlignment="1" applyProtection="1">
      <alignment horizontal="center" vertical="center"/>
    </xf>
    <xf numFmtId="40" fontId="15" fillId="4" borderId="0" xfId="0" applyNumberFormat="1" applyFont="1" applyFill="1" applyBorder="1" applyAlignment="1" applyProtection="1">
      <alignment horizontal="center" vertical="center"/>
    </xf>
    <xf numFmtId="40" fontId="15" fillId="4" borderId="12" xfId="0" applyNumberFormat="1" applyFont="1" applyFill="1" applyBorder="1" applyAlignment="1" applyProtection="1">
      <alignment horizontal="center" vertical="center"/>
    </xf>
    <xf numFmtId="38" fontId="17" fillId="5" borderId="7" xfId="0" applyNumberFormat="1" applyFont="1" applyFill="1" applyBorder="1" applyAlignment="1" applyProtection="1">
      <alignment horizontal="center" vertical="center"/>
    </xf>
    <xf numFmtId="38" fontId="17" fillId="5" borderId="17" xfId="0" applyNumberFormat="1" applyFont="1" applyFill="1" applyBorder="1" applyAlignment="1" applyProtection="1">
      <alignment horizontal="center" vertical="center"/>
    </xf>
    <xf numFmtId="0" fontId="0" fillId="4" borderId="0" xfId="0" applyFont="1" applyFill="1" applyAlignment="1">
      <alignment horizontal="center" vertical="center"/>
    </xf>
    <xf numFmtId="0" fontId="0" fillId="4" borderId="0" xfId="0" applyFont="1" applyFill="1" applyBorder="1" applyAlignment="1">
      <alignment horizontal="center" vertical="center"/>
    </xf>
    <xf numFmtId="2" fontId="15" fillId="4" borderId="0" xfId="0" applyNumberFormat="1" applyFont="1" applyFill="1" applyBorder="1" applyAlignment="1" applyProtection="1">
      <alignment horizontal="center" vertical="center"/>
    </xf>
    <xf numFmtId="1" fontId="15" fillId="3" borderId="32" xfId="0" applyNumberFormat="1" applyFont="1" applyFill="1" applyBorder="1" applyAlignment="1" applyProtection="1">
      <alignment horizontal="center" vertical="center"/>
    </xf>
    <xf numFmtId="1" fontId="15" fillId="3" borderId="19" xfId="0" applyNumberFormat="1" applyFont="1" applyFill="1" applyBorder="1" applyAlignment="1" applyProtection="1">
      <alignment horizontal="center" vertical="center"/>
    </xf>
    <xf numFmtId="1" fontId="15" fillId="3" borderId="20" xfId="0" applyNumberFormat="1" applyFont="1" applyFill="1" applyBorder="1" applyAlignment="1" applyProtection="1">
      <alignment horizontal="center" vertical="center"/>
    </xf>
    <xf numFmtId="9" fontId="2" fillId="2" borderId="2" xfId="1" applyFont="1" applyFill="1" applyBorder="1" applyAlignment="1">
      <alignment horizontal="center" vertical="center" wrapText="1"/>
    </xf>
    <xf numFmtId="2" fontId="15" fillId="4" borderId="9" xfId="0" applyNumberFormat="1" applyFont="1" applyFill="1" applyBorder="1" applyAlignment="1" applyProtection="1">
      <alignment vertical="center"/>
    </xf>
    <xf numFmtId="1" fontId="15" fillId="4" borderId="0" xfId="0" applyNumberFormat="1" applyFont="1" applyFill="1" applyBorder="1" applyAlignment="1" applyProtection="1">
      <alignment horizontal="center" vertical="center"/>
    </xf>
    <xf numFmtId="1" fontId="15" fillId="4" borderId="9" xfId="0" applyNumberFormat="1" applyFont="1" applyFill="1" applyBorder="1" applyAlignment="1" applyProtection="1">
      <alignment horizontal="center" vertical="center"/>
    </xf>
    <xf numFmtId="1" fontId="15" fillId="4" borderId="11" xfId="0" applyNumberFormat="1" applyFont="1" applyFill="1" applyBorder="1" applyAlignment="1" applyProtection="1">
      <alignment horizontal="center" vertical="center"/>
    </xf>
    <xf numFmtId="0" fontId="14" fillId="0" borderId="4" xfId="0" applyFont="1" applyBorder="1"/>
    <xf numFmtId="2" fontId="19" fillId="4" borderId="26" xfId="0" applyNumberFormat="1" applyFont="1" applyFill="1" applyBorder="1" applyAlignment="1" applyProtection="1">
      <alignment horizontal="left" vertical="center"/>
    </xf>
    <xf numFmtId="0" fontId="0" fillId="4" borderId="30" xfId="0" applyFont="1" applyFill="1" applyBorder="1" applyAlignment="1">
      <alignment horizontal="center" vertical="center" wrapText="1"/>
    </xf>
    <xf numFmtId="0" fontId="0" fillId="4" borderId="11" xfId="0" applyFont="1" applyFill="1" applyBorder="1" applyAlignment="1">
      <alignment horizontal="center" vertical="center" wrapText="1"/>
    </xf>
    <xf numFmtId="2" fontId="19" fillId="4" borderId="29" xfId="0" applyNumberFormat="1" applyFont="1" applyFill="1" applyBorder="1" applyAlignment="1" applyProtection="1">
      <alignment vertical="center"/>
    </xf>
    <xf numFmtId="9" fontId="2" fillId="2" borderId="5" xfId="1" applyFont="1" applyFill="1" applyBorder="1" applyAlignment="1">
      <alignment horizontal="center" vertical="center" wrapText="1"/>
    </xf>
    <xf numFmtId="1" fontId="15" fillId="4" borderId="6" xfId="0" applyNumberFormat="1" applyFont="1" applyFill="1" applyBorder="1" applyAlignment="1" applyProtection="1">
      <alignment horizontal="center" vertical="center"/>
    </xf>
    <xf numFmtId="2" fontId="15" fillId="4" borderId="6" xfId="0" applyNumberFormat="1" applyFont="1" applyFill="1" applyBorder="1" applyAlignment="1" applyProtection="1">
      <alignment vertical="center"/>
    </xf>
    <xf numFmtId="0" fontId="0" fillId="4" borderId="12" xfId="0" applyFont="1" applyFill="1" applyBorder="1" applyAlignment="1">
      <alignment horizontal="center" vertical="center" wrapText="1"/>
    </xf>
    <xf numFmtId="1" fontId="15" fillId="4" borderId="12" xfId="0" applyNumberFormat="1" applyFont="1" applyFill="1" applyBorder="1" applyAlignment="1" applyProtection="1">
      <alignment horizontal="center" vertical="center"/>
    </xf>
    <xf numFmtId="2" fontId="2" fillId="4" borderId="12" xfId="0" applyNumberFormat="1" applyFont="1" applyFill="1" applyBorder="1" applyAlignment="1">
      <alignment horizontal="center" vertical="center" wrapText="1"/>
    </xf>
    <xf numFmtId="1" fontId="15" fillId="4" borderId="31" xfId="0" applyNumberFormat="1" applyFont="1" applyFill="1" applyBorder="1" applyAlignment="1" applyProtection="1">
      <alignment horizontal="center" vertical="center"/>
    </xf>
    <xf numFmtId="0" fontId="0" fillId="4" borderId="31" xfId="0" applyFont="1" applyFill="1" applyBorder="1" applyAlignment="1">
      <alignment horizontal="center" vertical="center" wrapText="1"/>
    </xf>
    <xf numFmtId="0" fontId="0" fillId="4" borderId="7" xfId="0" applyFont="1" applyFill="1" applyBorder="1" applyAlignment="1">
      <alignment horizontal="center" vertical="center" wrapText="1"/>
    </xf>
    <xf numFmtId="0" fontId="2" fillId="4" borderId="7" xfId="0" applyFont="1" applyFill="1" applyBorder="1" applyAlignment="1">
      <alignment vertical="center"/>
    </xf>
    <xf numFmtId="0" fontId="2" fillId="4" borderId="20" xfId="0" applyFont="1" applyFill="1" applyBorder="1" applyAlignment="1">
      <alignment horizontal="center" vertical="center" wrapText="1"/>
    </xf>
    <xf numFmtId="0" fontId="0" fillId="4" borderId="25" xfId="0" applyFont="1" applyFill="1" applyBorder="1" applyAlignment="1">
      <alignment vertical="center"/>
    </xf>
    <xf numFmtId="0" fontId="2" fillId="4" borderId="2" xfId="0" applyFont="1" applyFill="1" applyBorder="1" applyAlignment="1">
      <alignment horizontal="center" vertical="center" wrapText="1"/>
    </xf>
    <xf numFmtId="0" fontId="8" fillId="4" borderId="0" xfId="0" applyFont="1" applyFill="1" applyBorder="1" applyAlignment="1">
      <alignment vertical="center"/>
    </xf>
    <xf numFmtId="165" fontId="0" fillId="4" borderId="25" xfId="0" applyNumberFormat="1" applyFont="1" applyFill="1" applyBorder="1" applyAlignment="1">
      <alignment horizontal="center" vertical="center" wrapText="1"/>
    </xf>
    <xf numFmtId="165" fontId="0" fillId="4" borderId="24" xfId="0" applyNumberFormat="1" applyFont="1" applyFill="1" applyBorder="1" applyAlignment="1">
      <alignment horizontal="center" vertical="center" wrapText="1"/>
    </xf>
    <xf numFmtId="165" fontId="0" fillId="4" borderId="6" xfId="0" applyNumberFormat="1" applyFont="1" applyFill="1" applyBorder="1" applyAlignment="1">
      <alignment horizontal="center" vertical="center" wrapText="1"/>
    </xf>
    <xf numFmtId="9" fontId="0" fillId="4" borderId="6" xfId="1" applyFont="1" applyFill="1" applyBorder="1" applyAlignment="1">
      <alignment horizontal="center" vertical="center" wrapText="1"/>
    </xf>
    <xf numFmtId="9" fontId="0" fillId="4" borderId="6" xfId="1" applyFont="1" applyFill="1" applyBorder="1" applyAlignment="1">
      <alignment horizontal="center" vertical="center"/>
    </xf>
    <xf numFmtId="9" fontId="0" fillId="4" borderId="16" xfId="1" applyFont="1" applyFill="1" applyBorder="1" applyAlignment="1">
      <alignment horizontal="center" vertical="center"/>
    </xf>
    <xf numFmtId="2" fontId="2" fillId="4" borderId="0" xfId="0" applyNumberFormat="1" applyFont="1" applyFill="1" applyBorder="1" applyAlignment="1">
      <alignment horizontal="center" vertical="center" wrapText="1"/>
    </xf>
    <xf numFmtId="164" fontId="17" fillId="4" borderId="0" xfId="0" applyNumberFormat="1" applyFont="1" applyFill="1" applyBorder="1" applyAlignment="1" applyProtection="1">
      <alignment horizontal="center" vertical="center"/>
    </xf>
    <xf numFmtId="164" fontId="17" fillId="4" borderId="12" xfId="0" applyNumberFormat="1" applyFont="1" applyFill="1" applyBorder="1" applyAlignment="1" applyProtection="1">
      <alignment horizontal="center" vertical="center"/>
    </xf>
    <xf numFmtId="165" fontId="8" fillId="4" borderId="0" xfId="0" applyNumberFormat="1" applyFont="1" applyFill="1" applyBorder="1" applyAlignment="1">
      <alignment horizontal="center" vertical="center" wrapText="1"/>
    </xf>
    <xf numFmtId="165" fontId="8" fillId="4" borderId="22" xfId="0" applyNumberFormat="1" applyFont="1" applyFill="1" applyBorder="1" applyAlignment="1">
      <alignment horizontal="center" vertical="center" wrapText="1"/>
    </xf>
    <xf numFmtId="165" fontId="8" fillId="4" borderId="12" xfId="0" applyNumberFormat="1" applyFont="1" applyFill="1" applyBorder="1" applyAlignment="1">
      <alignment horizontal="center" vertical="center" wrapText="1"/>
    </xf>
    <xf numFmtId="165" fontId="0" fillId="4" borderId="34" xfId="0" applyNumberFormat="1" applyFill="1" applyBorder="1" applyAlignment="1">
      <alignment horizontal="center" vertical="center" wrapText="1"/>
    </xf>
    <xf numFmtId="165" fontId="0" fillId="4" borderId="30" xfId="0" applyNumberFormat="1" applyFill="1" applyBorder="1" applyAlignment="1">
      <alignment horizontal="center" vertical="center" wrapText="1"/>
    </xf>
    <xf numFmtId="165" fontId="0" fillId="4" borderId="31" xfId="0" applyNumberFormat="1" applyFill="1" applyBorder="1" applyAlignment="1">
      <alignment horizontal="center" vertical="center" wrapText="1"/>
    </xf>
    <xf numFmtId="165" fontId="0" fillId="4" borderId="0" xfId="0" applyNumberFormat="1" applyFill="1" applyBorder="1" applyAlignment="1">
      <alignment horizontal="center" vertical="center" wrapText="1"/>
    </xf>
    <xf numFmtId="165" fontId="0" fillId="4" borderId="22" xfId="0" applyNumberFormat="1" applyFill="1" applyBorder="1" applyAlignment="1">
      <alignment horizontal="center" vertical="center" wrapText="1"/>
    </xf>
    <xf numFmtId="165" fontId="0" fillId="4" borderId="12" xfId="0" applyNumberFormat="1" applyFill="1" applyBorder="1" applyAlignment="1">
      <alignment horizontal="center" vertical="center" wrapText="1"/>
    </xf>
    <xf numFmtId="165" fontId="8" fillId="4" borderId="30" xfId="0" applyNumberFormat="1" applyFont="1" applyFill="1" applyBorder="1" applyAlignment="1">
      <alignment horizontal="center" vertical="center" wrapText="1"/>
    </xf>
    <xf numFmtId="0" fontId="24" fillId="5" borderId="21" xfId="0" applyFont="1" applyFill="1" applyBorder="1" applyAlignment="1">
      <alignment horizontal="center" vertical="center" wrapText="1"/>
    </xf>
    <xf numFmtId="2" fontId="10" fillId="4" borderId="15" xfId="0" applyNumberFormat="1" applyFont="1" applyFill="1" applyBorder="1" applyAlignment="1" applyProtection="1">
      <alignment horizontal="center"/>
    </xf>
    <xf numFmtId="0" fontId="0" fillId="5" borderId="12" xfId="0" applyFont="1" applyFill="1" applyBorder="1" applyAlignment="1">
      <alignment horizontal="center" vertical="center" wrapText="1"/>
    </xf>
    <xf numFmtId="1" fontId="0" fillId="4" borderId="8" xfId="0" applyNumberFormat="1" applyFont="1" applyFill="1" applyBorder="1" applyAlignment="1">
      <alignment horizontal="center" vertical="center" wrapText="1"/>
    </xf>
    <xf numFmtId="165" fontId="0" fillId="5" borderId="30" xfId="0" applyNumberForma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40" fontId="17" fillId="5" borderId="0" xfId="0" applyNumberFormat="1" applyFont="1" applyFill="1" applyBorder="1" applyAlignment="1" applyProtection="1">
      <alignment horizontal="center" vertical="center"/>
    </xf>
    <xf numFmtId="0" fontId="9" fillId="0" borderId="0" xfId="0" applyFont="1" applyAlignment="1">
      <alignment horizontal="left"/>
    </xf>
    <xf numFmtId="0" fontId="0" fillId="0" borderId="0" xfId="0" applyAlignment="1">
      <alignment horizontal="center" wrapText="1"/>
    </xf>
    <xf numFmtId="0" fontId="0" fillId="0" borderId="0" xfId="0" applyAlignment="1">
      <alignment horizontal="left" wrapText="1"/>
    </xf>
    <xf numFmtId="0" fontId="0" fillId="0" borderId="36" xfId="0" applyBorder="1" applyAlignment="1">
      <alignment horizontal="left" vertical="center" wrapText="1"/>
    </xf>
    <xf numFmtId="0" fontId="0" fillId="0" borderId="37" xfId="0" applyBorder="1" applyAlignment="1">
      <alignment horizontal="left" vertical="center" wrapText="1"/>
    </xf>
    <xf numFmtId="0" fontId="0" fillId="0" borderId="26" xfId="0" applyBorder="1" applyAlignment="1">
      <alignment horizontal="left" vertical="center" wrapText="1"/>
    </xf>
    <xf numFmtId="0" fontId="27" fillId="0" borderId="0" xfId="0" applyFont="1" applyAlignment="1"/>
    <xf numFmtId="0" fontId="0" fillId="0" borderId="0" xfId="0" applyBorder="1" applyAlignment="1">
      <alignment horizontal="left" vertical="center"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Border="1" applyAlignment="1">
      <alignment vertical="center" wrapText="1"/>
    </xf>
    <xf numFmtId="0" fontId="9" fillId="0" borderId="0" xfId="0" applyFont="1" applyAlignment="1">
      <alignment vertical="center"/>
    </xf>
    <xf numFmtId="0" fontId="0" fillId="0" borderId="0" xfId="0" applyFill="1"/>
    <xf numFmtId="0" fontId="0" fillId="5" borderId="0" xfId="0" applyFill="1" applyAlignment="1">
      <alignment vertical="center" wrapText="1"/>
    </xf>
    <xf numFmtId="0" fontId="28" fillId="0" borderId="0" xfId="0" applyFont="1" applyAlignment="1">
      <alignment horizontal="center" vertical="top"/>
    </xf>
    <xf numFmtId="0" fontId="14" fillId="0" borderId="26" xfId="0" applyFont="1" applyBorder="1" applyAlignment="1">
      <alignment horizontal="left" vertical="center" wrapText="1"/>
    </xf>
    <xf numFmtId="0" fontId="27" fillId="0" borderId="0" xfId="0" applyFont="1" applyFill="1" applyBorder="1" applyAlignment="1">
      <alignment horizontal="left" vertical="center"/>
    </xf>
    <xf numFmtId="0" fontId="27" fillId="5" borderId="2" xfId="0" applyFont="1" applyFill="1" applyBorder="1" applyAlignment="1">
      <alignment horizontal="center" vertical="center"/>
    </xf>
    <xf numFmtId="0" fontId="27" fillId="5" borderId="2" xfId="0" applyFont="1" applyFill="1" applyBorder="1" applyAlignment="1">
      <alignment horizontal="center" vertical="center" wrapText="1"/>
    </xf>
    <xf numFmtId="1" fontId="15" fillId="2" borderId="20" xfId="0" applyNumberFormat="1" applyFont="1" applyFill="1" applyBorder="1" applyAlignment="1" applyProtection="1">
      <alignment horizontal="center" vertical="center"/>
    </xf>
    <xf numFmtId="1" fontId="15" fillId="4" borderId="19" xfId="0" applyNumberFormat="1" applyFont="1" applyFill="1" applyBorder="1" applyAlignment="1" applyProtection="1">
      <alignment horizontal="center" vertical="center"/>
    </xf>
    <xf numFmtId="1" fontId="15" fillId="4" borderId="20" xfId="0" applyNumberFormat="1" applyFont="1" applyFill="1" applyBorder="1" applyAlignment="1" applyProtection="1">
      <alignment horizontal="center" vertical="center"/>
    </xf>
    <xf numFmtId="2" fontId="15" fillId="4" borderId="15" xfId="0" applyNumberFormat="1" applyFont="1" applyFill="1" applyBorder="1" applyAlignment="1" applyProtection="1">
      <alignment horizontal="center" vertical="center"/>
    </xf>
    <xf numFmtId="38" fontId="17" fillId="5" borderId="12" xfId="0" applyNumberFormat="1" applyFont="1" applyFill="1" applyBorder="1" applyAlignment="1" applyProtection="1">
      <alignment horizontal="center" vertical="center"/>
    </xf>
    <xf numFmtId="0" fontId="24" fillId="5" borderId="38" xfId="0" applyFont="1" applyFill="1" applyBorder="1" applyAlignment="1">
      <alignment horizontal="center" vertical="center" wrapText="1"/>
    </xf>
    <xf numFmtId="2" fontId="17" fillId="4" borderId="7" xfId="0" applyNumberFormat="1" applyFont="1" applyFill="1" applyBorder="1" applyAlignment="1" applyProtection="1">
      <alignment horizontal="center" vertical="center"/>
    </xf>
    <xf numFmtId="40" fontId="17" fillId="4" borderId="17" xfId="0" applyNumberFormat="1" applyFont="1" applyFill="1" applyBorder="1" applyAlignment="1" applyProtection="1">
      <alignment horizontal="center" vertical="center"/>
    </xf>
    <xf numFmtId="38" fontId="15" fillId="4" borderId="14" xfId="0" applyNumberFormat="1" applyFont="1" applyFill="1" applyBorder="1" applyAlignment="1" applyProtection="1">
      <alignment horizontal="center" vertical="center"/>
    </xf>
    <xf numFmtId="38" fontId="15" fillId="4" borderId="15" xfId="0" applyNumberFormat="1" applyFont="1" applyFill="1" applyBorder="1" applyAlignment="1" applyProtection="1">
      <alignment horizontal="center" vertical="center"/>
    </xf>
    <xf numFmtId="38" fontId="17" fillId="4" borderId="7" xfId="0" applyNumberFormat="1" applyFont="1" applyFill="1" applyBorder="1" applyAlignment="1" applyProtection="1">
      <alignment horizontal="center" vertical="center"/>
    </xf>
    <xf numFmtId="9" fontId="23" fillId="4" borderId="19" xfId="1" applyFont="1" applyFill="1" applyBorder="1" applyAlignment="1" applyProtection="1">
      <alignment horizontal="center" vertical="center"/>
    </xf>
    <xf numFmtId="9" fontId="23" fillId="4" borderId="20" xfId="1" applyFont="1" applyFill="1" applyBorder="1" applyAlignment="1" applyProtection="1">
      <alignment horizontal="center" vertical="center"/>
    </xf>
    <xf numFmtId="9" fontId="23" fillId="4" borderId="24" xfId="1" applyFont="1" applyFill="1" applyBorder="1" applyAlignment="1" applyProtection="1">
      <alignment horizontal="center" vertical="center"/>
    </xf>
    <xf numFmtId="40" fontId="17" fillId="4" borderId="7" xfId="0" applyNumberFormat="1" applyFont="1" applyFill="1" applyBorder="1" applyAlignment="1" applyProtection="1">
      <alignment horizontal="center" vertical="center"/>
    </xf>
    <xf numFmtId="164" fontId="17" fillId="5" borderId="31" xfId="0" applyNumberFormat="1" applyFont="1" applyFill="1" applyBorder="1" applyAlignment="1" applyProtection="1">
      <alignment horizontal="center" vertical="center"/>
    </xf>
    <xf numFmtId="164" fontId="17" fillId="5" borderId="20" xfId="0" applyNumberFormat="1" applyFont="1" applyFill="1" applyBorder="1" applyAlignment="1" applyProtection="1">
      <alignment horizontal="center" vertical="center"/>
    </xf>
    <xf numFmtId="38" fontId="17" fillId="4" borderId="20" xfId="0" applyNumberFormat="1" applyFont="1" applyFill="1" applyBorder="1" applyAlignment="1" applyProtection="1">
      <alignment horizontal="center" vertical="center"/>
    </xf>
    <xf numFmtId="40" fontId="0" fillId="5" borderId="8" xfId="0" applyNumberFormat="1" applyFont="1" applyFill="1" applyBorder="1" applyAlignment="1">
      <alignment horizontal="center" vertical="center" wrapText="1"/>
    </xf>
    <xf numFmtId="0" fontId="14" fillId="4" borderId="29" xfId="0" applyFont="1" applyFill="1" applyBorder="1" applyAlignment="1">
      <alignment horizontal="left" vertical="center"/>
    </xf>
    <xf numFmtId="0" fontId="14" fillId="4" borderId="4" xfId="0" applyFont="1" applyFill="1" applyBorder="1" applyAlignment="1">
      <alignment horizontal="left" vertical="center"/>
    </xf>
    <xf numFmtId="0" fontId="14" fillId="4" borderId="26" xfId="0" applyFont="1" applyFill="1" applyBorder="1" applyAlignment="1">
      <alignment horizontal="left" vertical="center"/>
    </xf>
    <xf numFmtId="0" fontId="0" fillId="5" borderId="31" xfId="0" applyFont="1" applyFill="1" applyBorder="1" applyAlignment="1">
      <alignment horizontal="center" vertical="center" wrapText="1"/>
    </xf>
    <xf numFmtId="0" fontId="0" fillId="5" borderId="23" xfId="0" applyFont="1" applyFill="1" applyBorder="1" applyAlignment="1">
      <alignment horizontal="center" vertical="center" wrapText="1"/>
    </xf>
    <xf numFmtId="165" fontId="0" fillId="4" borderId="30" xfId="0" applyNumberFormat="1" applyFont="1" applyFill="1" applyBorder="1" applyAlignment="1">
      <alignment horizontal="center" vertical="center" wrapText="1"/>
    </xf>
    <xf numFmtId="40" fontId="0" fillId="4" borderId="8" xfId="0" applyNumberFormat="1" applyFont="1" applyFill="1" applyBorder="1" applyAlignment="1">
      <alignment horizontal="center" vertical="center" wrapText="1"/>
    </xf>
    <xf numFmtId="40" fontId="0" fillId="4" borderId="23" xfId="0" applyNumberFormat="1" applyFont="1" applyFill="1" applyBorder="1" applyAlignment="1">
      <alignment horizontal="center" vertical="center" wrapText="1"/>
    </xf>
    <xf numFmtId="40" fontId="17" fillId="4" borderId="12" xfId="0" applyNumberFormat="1" applyFont="1" applyFill="1" applyBorder="1" applyAlignment="1" applyProtection="1">
      <alignment horizontal="center" vertical="center"/>
    </xf>
    <xf numFmtId="0" fontId="2" fillId="4" borderId="0" xfId="0" applyFont="1" applyFill="1" applyAlignment="1">
      <alignment horizontal="left" vertical="center"/>
    </xf>
    <xf numFmtId="164" fontId="15" fillId="4" borderId="30" xfId="0" applyNumberFormat="1" applyFont="1" applyFill="1" applyBorder="1" applyAlignment="1" applyProtection="1">
      <alignment horizontal="center" vertical="center"/>
    </xf>
    <xf numFmtId="38" fontId="17" fillId="4" borderId="19" xfId="0" applyNumberFormat="1" applyFont="1" applyFill="1" applyBorder="1" applyAlignment="1" applyProtection="1">
      <alignment horizontal="center" vertical="center"/>
    </xf>
    <xf numFmtId="2" fontId="19" fillId="4" borderId="29" xfId="0" applyNumberFormat="1" applyFont="1" applyFill="1" applyBorder="1" applyAlignment="1" applyProtection="1">
      <alignment horizontal="left" vertical="center"/>
    </xf>
    <xf numFmtId="2" fontId="20" fillId="4" borderId="4" xfId="0" applyNumberFormat="1" applyFont="1" applyFill="1" applyBorder="1" applyAlignment="1" applyProtection="1">
      <alignment horizontal="left" vertical="center"/>
    </xf>
    <xf numFmtId="2" fontId="21" fillId="4" borderId="4" xfId="0" applyNumberFormat="1" applyFont="1" applyFill="1" applyBorder="1" applyAlignment="1" applyProtection="1">
      <alignment horizontal="left" vertical="center"/>
    </xf>
    <xf numFmtId="2" fontId="20" fillId="4" borderId="41" xfId="0" applyNumberFormat="1" applyFont="1" applyFill="1" applyBorder="1" applyAlignment="1" applyProtection="1">
      <alignment horizontal="left" vertical="center"/>
    </xf>
    <xf numFmtId="2" fontId="19" fillId="4" borderId="41" xfId="0" applyNumberFormat="1" applyFont="1" applyFill="1" applyBorder="1" applyAlignment="1" applyProtection="1">
      <alignment horizontal="left" vertical="center"/>
    </xf>
    <xf numFmtId="165" fontId="8" fillId="4" borderId="34" xfId="0" applyNumberFormat="1" applyFont="1" applyFill="1" applyBorder="1" applyAlignment="1">
      <alignment horizontal="center" vertical="center" wrapText="1"/>
    </xf>
    <xf numFmtId="0" fontId="0" fillId="4" borderId="30" xfId="0" applyFill="1" applyBorder="1" applyAlignment="1">
      <alignment horizontal="center" wrapText="1"/>
    </xf>
    <xf numFmtId="38" fontId="17" fillId="0" borderId="0" xfId="0" applyNumberFormat="1" applyFont="1" applyFill="1" applyBorder="1" applyAlignment="1" applyProtection="1">
      <alignment horizontal="center" vertical="center"/>
    </xf>
    <xf numFmtId="0" fontId="0" fillId="4" borderId="6" xfId="0" applyFill="1" applyBorder="1" applyAlignment="1">
      <alignment vertical="center"/>
    </xf>
    <xf numFmtId="0" fontId="0" fillId="0" borderId="0" xfId="0" applyBorder="1"/>
    <xf numFmtId="2" fontId="10" fillId="4" borderId="26" xfId="0" applyNumberFormat="1" applyFont="1" applyFill="1" applyBorder="1" applyAlignment="1" applyProtection="1">
      <alignment horizontal="left"/>
    </xf>
    <xf numFmtId="2" fontId="25" fillId="4" borderId="4" xfId="0" applyNumberFormat="1" applyFont="1" applyFill="1" applyBorder="1" applyAlignment="1" applyProtection="1">
      <alignment horizontal="left"/>
    </xf>
    <xf numFmtId="0" fontId="0" fillId="4" borderId="4" xfId="0" applyFont="1" applyFill="1" applyBorder="1" applyAlignment="1">
      <alignment horizontal="left"/>
    </xf>
    <xf numFmtId="0" fontId="2" fillId="4" borderId="26" xfId="0" applyFont="1" applyFill="1" applyBorder="1" applyAlignment="1">
      <alignment horizontal="left"/>
    </xf>
    <xf numFmtId="0" fontId="0" fillId="4" borderId="4" xfId="0" applyFont="1" applyFill="1" applyBorder="1"/>
    <xf numFmtId="0" fontId="2" fillId="4" borderId="4" xfId="0" applyFont="1" applyFill="1" applyBorder="1"/>
    <xf numFmtId="0" fontId="2" fillId="4" borderId="29" xfId="0" applyFont="1" applyFill="1" applyBorder="1"/>
    <xf numFmtId="0" fontId="2" fillId="4" borderId="26" xfId="0" applyFont="1" applyFill="1" applyBorder="1"/>
    <xf numFmtId="0" fontId="0" fillId="4" borderId="5" xfId="0" applyFont="1" applyFill="1" applyBorder="1"/>
    <xf numFmtId="0" fontId="0" fillId="0" borderId="6" xfId="0" applyBorder="1"/>
    <xf numFmtId="1" fontId="15" fillId="4" borderId="30" xfId="0" applyNumberFormat="1" applyFont="1" applyFill="1" applyBorder="1" applyAlignment="1" applyProtection="1">
      <alignment horizontal="center" vertical="center"/>
    </xf>
    <xf numFmtId="2" fontId="2" fillId="4" borderId="22" xfId="0" applyNumberFormat="1" applyFont="1" applyFill="1" applyBorder="1" applyAlignment="1">
      <alignment horizontal="center" vertical="center" wrapText="1"/>
    </xf>
    <xf numFmtId="0" fontId="0" fillId="4" borderId="6" xfId="0" applyFill="1" applyBorder="1"/>
    <xf numFmtId="1" fontId="15" fillId="5" borderId="12" xfId="0" applyNumberFormat="1" applyFont="1" applyFill="1" applyBorder="1" applyAlignment="1" applyProtection="1">
      <alignment horizontal="center" vertical="center"/>
    </xf>
    <xf numFmtId="0" fontId="2" fillId="4" borderId="6" xfId="0" applyFont="1" applyFill="1" applyBorder="1" applyAlignment="1">
      <alignment horizontal="left" vertical="center"/>
    </xf>
    <xf numFmtId="38" fontId="17" fillId="0" borderId="30" xfId="0" applyNumberFormat="1" applyFont="1" applyFill="1" applyBorder="1" applyAlignment="1" applyProtection="1">
      <alignment horizontal="center" vertical="center"/>
    </xf>
    <xf numFmtId="1" fontId="15" fillId="5" borderId="0" xfId="0" applyNumberFormat="1" applyFont="1" applyFill="1" applyBorder="1" applyAlignment="1" applyProtection="1">
      <alignment horizontal="center" vertical="center"/>
    </xf>
    <xf numFmtId="1" fontId="17" fillId="4" borderId="1" xfId="0" applyNumberFormat="1" applyFont="1" applyFill="1" applyBorder="1" applyAlignment="1" applyProtection="1">
      <alignment horizontal="center" vertical="center"/>
    </xf>
    <xf numFmtId="40" fontId="17" fillId="4" borderId="43" xfId="0" applyNumberFormat="1" applyFont="1" applyFill="1" applyBorder="1" applyAlignment="1" applyProtection="1">
      <alignment horizontal="center" vertical="center"/>
    </xf>
    <xf numFmtId="38" fontId="17" fillId="5" borderId="39" xfId="0" applyNumberFormat="1" applyFont="1" applyFill="1" applyBorder="1" applyAlignment="1" applyProtection="1">
      <alignment horizontal="center" vertical="center"/>
    </xf>
    <xf numFmtId="40" fontId="0" fillId="4" borderId="44" xfId="0" applyNumberFormat="1" applyFont="1" applyFill="1" applyBorder="1" applyAlignment="1">
      <alignment horizontal="center" vertical="center" wrapText="1"/>
    </xf>
    <xf numFmtId="166" fontId="23" fillId="4" borderId="8" xfId="1" applyNumberFormat="1" applyFont="1" applyFill="1" applyBorder="1" applyAlignment="1" applyProtection="1">
      <alignment horizontal="center" vertical="center"/>
    </xf>
    <xf numFmtId="166" fontId="23" fillId="4" borderId="23" xfId="1" applyNumberFormat="1" applyFont="1" applyFill="1" applyBorder="1" applyAlignment="1" applyProtection="1">
      <alignment horizontal="center" vertical="center"/>
    </xf>
    <xf numFmtId="166" fontId="23" fillId="4" borderId="0" xfId="1" applyNumberFormat="1" applyFont="1" applyFill="1" applyBorder="1" applyAlignment="1" applyProtection="1">
      <alignment horizontal="center" vertical="center"/>
    </xf>
    <xf numFmtId="166" fontId="23" fillId="4" borderId="12" xfId="1" applyNumberFormat="1" applyFont="1" applyFill="1" applyBorder="1" applyAlignment="1" applyProtection="1">
      <alignment horizontal="center" vertical="center"/>
    </xf>
    <xf numFmtId="38" fontId="17" fillId="5" borderId="0" xfId="0" applyNumberFormat="1" applyFont="1" applyFill="1" applyAlignment="1">
      <alignment horizontal="center" vertical="center"/>
    </xf>
    <xf numFmtId="164" fontId="17" fillId="5" borderId="0" xfId="0" applyNumberFormat="1" applyFont="1" applyFill="1" applyAlignment="1">
      <alignment horizontal="center" vertical="center"/>
    </xf>
    <xf numFmtId="38" fontId="17" fillId="5" borderId="7" xfId="0" applyNumberFormat="1" applyFont="1" applyFill="1" applyBorder="1" applyAlignment="1">
      <alignment horizontal="center" vertical="center"/>
    </xf>
    <xf numFmtId="0" fontId="0" fillId="5" borderId="0" xfId="0" applyFill="1" applyAlignment="1">
      <alignment horizontal="center" vertical="center" wrapText="1"/>
    </xf>
    <xf numFmtId="0" fontId="0" fillId="5" borderId="8" xfId="0" applyFill="1" applyBorder="1" applyAlignment="1">
      <alignment horizontal="center" vertical="center" wrapText="1"/>
    </xf>
    <xf numFmtId="38" fontId="17" fillId="5" borderId="0" xfId="0" applyNumberFormat="1" applyFont="1" applyFill="1" applyBorder="1" applyAlignment="1">
      <alignment horizontal="center" vertical="center"/>
    </xf>
    <xf numFmtId="38" fontId="17" fillId="5" borderId="40" xfId="0" applyNumberFormat="1" applyFont="1" applyFill="1" applyBorder="1" applyAlignment="1">
      <alignment horizontal="center" vertical="center"/>
    </xf>
    <xf numFmtId="164" fontId="17" fillId="5" borderId="30" xfId="0" applyNumberFormat="1" applyFont="1" applyFill="1" applyBorder="1" applyAlignment="1">
      <alignment horizontal="center" vertical="center"/>
    </xf>
    <xf numFmtId="164" fontId="17" fillId="5" borderId="19" xfId="0" applyNumberFormat="1" applyFont="1" applyFill="1" applyBorder="1" applyAlignment="1">
      <alignment horizontal="center" vertical="center"/>
    </xf>
    <xf numFmtId="38" fontId="17" fillId="5" borderId="45" xfId="0" applyNumberFormat="1" applyFont="1" applyFill="1" applyBorder="1" applyAlignment="1">
      <alignment horizontal="center" vertical="center"/>
    </xf>
    <xf numFmtId="164" fontId="15" fillId="4" borderId="25" xfId="0" applyNumberFormat="1" applyFont="1" applyFill="1" applyBorder="1" applyAlignment="1" applyProtection="1">
      <alignment horizontal="center" vertical="center"/>
    </xf>
    <xf numFmtId="0" fontId="0" fillId="5" borderId="30" xfId="0" applyFill="1" applyBorder="1" applyAlignment="1">
      <alignment horizontal="center" vertical="center" wrapText="1"/>
    </xf>
    <xf numFmtId="0" fontId="0" fillId="5" borderId="0" xfId="0" applyFill="1" applyBorder="1" applyAlignment="1">
      <alignment horizontal="center" vertical="center" wrapText="1"/>
    </xf>
    <xf numFmtId="167" fontId="13" fillId="4" borderId="9" xfId="2" applyNumberFormat="1" applyFont="1" applyFill="1" applyBorder="1" applyAlignment="1">
      <alignment horizontal="center" vertical="center" wrapText="1"/>
    </xf>
    <xf numFmtId="167" fontId="13" fillId="4" borderId="0" xfId="2" applyNumberFormat="1" applyFont="1" applyFill="1" applyBorder="1" applyAlignment="1">
      <alignment horizontal="center" vertical="center" wrapText="1"/>
    </xf>
    <xf numFmtId="167" fontId="13" fillId="4" borderId="12" xfId="2" applyNumberFormat="1" applyFont="1" applyFill="1" applyBorder="1" applyAlignment="1">
      <alignment horizontal="center" vertical="center" wrapText="1"/>
    </xf>
    <xf numFmtId="167" fontId="13" fillId="4" borderId="9" xfId="2" applyNumberFormat="1" applyFont="1" applyFill="1" applyBorder="1" applyAlignment="1">
      <alignment horizontal="left" vertical="center" wrapText="1"/>
    </xf>
    <xf numFmtId="167" fontId="13" fillId="4" borderId="0" xfId="2" applyNumberFormat="1" applyFont="1" applyFill="1" applyBorder="1" applyAlignment="1">
      <alignment horizontal="left" vertical="center" wrapText="1"/>
    </xf>
    <xf numFmtId="167" fontId="13" fillId="4" borderId="12" xfId="2" applyNumberFormat="1" applyFont="1" applyFill="1" applyBorder="1" applyAlignment="1">
      <alignment horizontal="left" vertical="center" wrapText="1"/>
    </xf>
    <xf numFmtId="167" fontId="13" fillId="4" borderId="42" xfId="2" applyNumberFormat="1" applyFont="1" applyFill="1" applyBorder="1" applyAlignment="1">
      <alignment horizontal="left" vertical="center" wrapText="1"/>
    </xf>
    <xf numFmtId="167" fontId="13" fillId="4" borderId="7" xfId="2" applyNumberFormat="1" applyFont="1" applyFill="1" applyBorder="1" applyAlignment="1">
      <alignment horizontal="left" vertical="center" wrapText="1"/>
    </xf>
    <xf numFmtId="167" fontId="13" fillId="4" borderId="17" xfId="2" applyNumberFormat="1" applyFont="1" applyFill="1" applyBorder="1" applyAlignment="1">
      <alignment horizontal="left" vertical="center" wrapText="1"/>
    </xf>
    <xf numFmtId="2" fontId="16" fillId="4" borderId="0" xfId="0" applyNumberFormat="1" applyFont="1" applyFill="1" applyBorder="1" applyAlignment="1" applyProtection="1">
      <alignment horizontal="left" vertical="center"/>
    </xf>
    <xf numFmtId="2" fontId="26" fillId="4" borderId="0" xfId="0" applyNumberFormat="1" applyFont="1" applyFill="1" applyBorder="1" applyAlignment="1" applyProtection="1">
      <alignment horizontal="left" vertical="center"/>
    </xf>
    <xf numFmtId="2" fontId="18" fillId="0" borderId="3" xfId="0" applyNumberFormat="1" applyFont="1" applyFill="1" applyBorder="1" applyAlignment="1" applyProtection="1">
      <alignment horizontal="center" vertical="center"/>
    </xf>
    <xf numFmtId="2" fontId="18" fillId="0" borderId="4" xfId="0" applyNumberFormat="1" applyFont="1" applyFill="1" applyBorder="1" applyAlignment="1" applyProtection="1">
      <alignment horizontal="center" vertical="center"/>
    </xf>
    <xf numFmtId="2" fontId="18" fillId="0" borderId="6" xfId="0" applyNumberFormat="1" applyFont="1" applyFill="1" applyBorder="1" applyAlignment="1" applyProtection="1">
      <alignment horizontal="center" vertical="center"/>
    </xf>
    <xf numFmtId="2" fontId="22" fillId="0" borderId="13" xfId="0" applyNumberFormat="1" applyFont="1" applyFill="1" applyBorder="1" applyAlignment="1" applyProtection="1">
      <alignment horizontal="center" vertical="center"/>
    </xf>
    <xf numFmtId="2" fontId="22" fillId="0" borderId="14" xfId="0" applyNumberFormat="1" applyFont="1" applyFill="1" applyBorder="1" applyAlignment="1" applyProtection="1">
      <alignment horizontal="center" vertical="center"/>
    </xf>
    <xf numFmtId="2" fontId="22" fillId="0" borderId="15" xfId="0" applyNumberFormat="1" applyFont="1" applyFill="1" applyBorder="1" applyAlignment="1" applyProtection="1">
      <alignment horizontal="center" vertical="center"/>
    </xf>
    <xf numFmtId="2" fontId="22" fillId="0" borderId="6" xfId="0" applyNumberFormat="1" applyFont="1" applyFill="1" applyBorder="1" applyAlignment="1" applyProtection="1">
      <alignment horizontal="center" vertical="center"/>
    </xf>
    <xf numFmtId="2" fontId="22" fillId="0" borderId="0" xfId="0" applyNumberFormat="1" applyFont="1" applyFill="1" applyBorder="1" applyAlignment="1" applyProtection="1">
      <alignment horizontal="center" vertical="center"/>
    </xf>
    <xf numFmtId="2" fontId="22" fillId="0" borderId="12" xfId="0" applyNumberFormat="1" applyFont="1" applyFill="1" applyBorder="1" applyAlignment="1" applyProtection="1">
      <alignment horizontal="center" vertical="center"/>
    </xf>
    <xf numFmtId="2" fontId="22" fillId="0" borderId="16" xfId="0" applyNumberFormat="1" applyFont="1" applyFill="1" applyBorder="1" applyAlignment="1" applyProtection="1">
      <alignment horizontal="center" vertical="center"/>
    </xf>
    <xf numFmtId="2" fontId="22" fillId="0" borderId="7" xfId="0" applyNumberFormat="1" applyFont="1" applyFill="1" applyBorder="1" applyAlignment="1" applyProtection="1">
      <alignment horizontal="center" vertical="center"/>
    </xf>
    <xf numFmtId="2" fontId="22" fillId="0" borderId="17" xfId="0" applyNumberFormat="1" applyFont="1" applyFill="1" applyBorder="1" applyAlignment="1" applyProtection="1">
      <alignment horizontal="center" vertical="center"/>
    </xf>
    <xf numFmtId="2" fontId="20" fillId="4" borderId="4" xfId="0" applyNumberFormat="1" applyFont="1" applyFill="1" applyBorder="1" applyAlignment="1" applyProtection="1">
      <alignment horizontal="left" vertical="center" wrapText="1"/>
    </xf>
    <xf numFmtId="2" fontId="20" fillId="4" borderId="26" xfId="0" applyNumberFormat="1" applyFont="1" applyFill="1" applyBorder="1" applyAlignment="1" applyProtection="1">
      <alignment horizontal="left" vertical="center" wrapText="1"/>
    </xf>
    <xf numFmtId="2" fontId="18" fillId="0" borderId="5" xfId="0" applyNumberFormat="1" applyFont="1" applyFill="1" applyBorder="1" applyAlignment="1" applyProtection="1">
      <alignment horizontal="center" vertical="center"/>
    </xf>
    <xf numFmtId="2" fontId="3" fillId="0" borderId="13" xfId="0" applyNumberFormat="1" applyFont="1" applyFill="1" applyBorder="1" applyAlignment="1" applyProtection="1">
      <alignment horizontal="center" vertical="center"/>
    </xf>
    <xf numFmtId="2" fontId="3" fillId="0" borderId="14" xfId="0" applyNumberFormat="1" applyFont="1" applyFill="1" applyBorder="1" applyAlignment="1" applyProtection="1">
      <alignment horizontal="center" vertical="center"/>
    </xf>
    <xf numFmtId="2" fontId="3" fillId="0" borderId="15" xfId="0" applyNumberFormat="1" applyFont="1" applyFill="1" applyBorder="1" applyAlignment="1" applyProtection="1">
      <alignment horizontal="center" vertical="center"/>
    </xf>
    <xf numFmtId="2" fontId="3" fillId="0" borderId="6" xfId="0" applyNumberFormat="1" applyFont="1" applyFill="1" applyBorder="1" applyAlignment="1" applyProtection="1">
      <alignment horizontal="center" vertical="center"/>
    </xf>
    <xf numFmtId="2" fontId="3" fillId="0" borderId="0" xfId="0" applyNumberFormat="1" applyFont="1" applyFill="1" applyBorder="1" applyAlignment="1" applyProtection="1">
      <alignment horizontal="center" vertical="center"/>
    </xf>
    <xf numFmtId="2" fontId="3" fillId="0" borderId="12" xfId="0" applyNumberFormat="1" applyFont="1" applyFill="1" applyBorder="1" applyAlignment="1" applyProtection="1">
      <alignment horizontal="center" vertical="center"/>
    </xf>
    <xf numFmtId="2" fontId="3" fillId="0" borderId="3" xfId="0" applyNumberFormat="1" applyFont="1" applyFill="1" applyBorder="1" applyAlignment="1" applyProtection="1">
      <alignment horizontal="center" vertical="center"/>
    </xf>
    <xf numFmtId="2" fontId="3" fillId="0" borderId="4" xfId="0" applyNumberFormat="1" applyFont="1" applyFill="1" applyBorder="1" applyAlignment="1" applyProtection="1">
      <alignment horizontal="center" vertical="center"/>
    </xf>
    <xf numFmtId="0" fontId="8" fillId="4" borderId="0" xfId="0" applyFont="1" applyFill="1" applyBorder="1" applyAlignment="1">
      <alignment vertical="center"/>
    </xf>
    <xf numFmtId="2" fontId="5" fillId="0" borderId="13" xfId="0" applyNumberFormat="1" applyFont="1" applyFill="1" applyBorder="1" applyAlignment="1" applyProtection="1">
      <alignment horizontal="center" vertical="center"/>
    </xf>
    <xf numFmtId="2" fontId="5" fillId="0" borderId="14" xfId="0" applyNumberFormat="1" applyFont="1" applyFill="1" applyBorder="1" applyAlignment="1" applyProtection="1">
      <alignment horizontal="center" vertical="center"/>
    </xf>
    <xf numFmtId="2" fontId="5" fillId="0" borderId="15" xfId="0" applyNumberFormat="1" applyFont="1" applyFill="1" applyBorder="1" applyAlignment="1" applyProtection="1">
      <alignment horizontal="center" vertical="center"/>
    </xf>
    <xf numFmtId="2" fontId="5" fillId="0" borderId="6" xfId="0" applyNumberFormat="1" applyFont="1" applyFill="1" applyBorder="1" applyAlignment="1" applyProtection="1">
      <alignment horizontal="center" vertical="center"/>
    </xf>
    <xf numFmtId="2" fontId="5" fillId="0" borderId="0" xfId="0" applyNumberFormat="1" applyFont="1" applyFill="1" applyBorder="1" applyAlignment="1" applyProtection="1">
      <alignment horizontal="center" vertical="center"/>
    </xf>
    <xf numFmtId="2" fontId="5" fillId="0" borderId="12" xfId="0" applyNumberFormat="1" applyFont="1" applyFill="1" applyBorder="1" applyAlignment="1" applyProtection="1">
      <alignment horizontal="center" vertical="center"/>
    </xf>
    <xf numFmtId="2" fontId="5" fillId="0" borderId="7" xfId="0" applyNumberFormat="1" applyFont="1" applyFill="1" applyBorder="1" applyAlignment="1" applyProtection="1">
      <alignment horizontal="center" vertical="center"/>
    </xf>
    <xf numFmtId="2" fontId="5" fillId="0" borderId="17" xfId="0" applyNumberFormat="1" applyFont="1" applyFill="1" applyBorder="1" applyAlignment="1" applyProtection="1">
      <alignment horizontal="center" vertical="center"/>
    </xf>
    <xf numFmtId="0" fontId="2" fillId="0" borderId="0" xfId="0" applyFont="1" applyFill="1" applyAlignment="1">
      <alignment horizontal="left" vertical="center"/>
    </xf>
    <xf numFmtId="0" fontId="2" fillId="4" borderId="0" xfId="0" applyFont="1" applyFill="1" applyAlignment="1">
      <alignment horizontal="left" vertical="center"/>
    </xf>
    <xf numFmtId="0" fontId="0" fillId="0" borderId="0" xfId="0" applyFill="1" applyBorder="1" applyAlignment="1">
      <alignment horizontal="center" vertical="center"/>
    </xf>
    <xf numFmtId="0" fontId="8" fillId="4" borderId="0" xfId="0" applyFont="1" applyFill="1" applyAlignment="1">
      <alignment horizontal="left" vertical="center"/>
    </xf>
    <xf numFmtId="0" fontId="8" fillId="4" borderId="12" xfId="0" applyFont="1" applyFill="1" applyBorder="1" applyAlignment="1">
      <alignment horizontal="left" vertical="center"/>
    </xf>
    <xf numFmtId="0" fontId="0" fillId="4" borderId="0" xfId="0" applyFill="1" applyAlignment="1">
      <alignment horizontal="center" vertical="center"/>
    </xf>
    <xf numFmtId="0" fontId="8" fillId="4" borderId="6" xfId="0" applyFont="1" applyFill="1" applyBorder="1" applyAlignment="1">
      <alignment vertical="center"/>
    </xf>
    <xf numFmtId="0" fontId="8" fillId="4" borderId="12" xfId="0" applyFont="1" applyFill="1" applyBorder="1" applyAlignment="1">
      <alignment vertical="center"/>
    </xf>
    <xf numFmtId="0" fontId="0" fillId="0" borderId="0" xfId="0" applyFont="1" applyAlignment="1">
      <alignment horizontal="left"/>
    </xf>
    <xf numFmtId="0" fontId="0" fillId="0" borderId="36" xfId="0" applyBorder="1" applyAlignment="1">
      <alignment horizontal="left" vertical="center" wrapText="1"/>
    </xf>
    <xf numFmtId="0" fontId="0" fillId="0" borderId="29" xfId="0" applyBorder="1" applyAlignment="1">
      <alignment horizontal="left" vertical="center" wrapText="1"/>
    </xf>
    <xf numFmtId="0" fontId="0" fillId="0" borderId="26" xfId="0" applyBorder="1" applyAlignment="1">
      <alignment horizontal="left" vertical="center" wrapText="1"/>
    </xf>
    <xf numFmtId="0" fontId="0" fillId="0" borderId="0" xfId="0" applyAlignment="1">
      <alignment horizontal="center"/>
    </xf>
  </cellXfs>
  <cellStyles count="3">
    <cellStyle name="Moneda" xfId="2" builtinId="4"/>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cked"/>
        <c:varyColors val="0"/>
        <c:ser>
          <c:idx val="0"/>
          <c:order val="0"/>
          <c:tx>
            <c:v>Valor Intrínseco</c:v>
          </c:tx>
          <c:marker>
            <c:symbol val="none"/>
          </c:marker>
          <c:val>
            <c:numRef>
              <c:f>'4. Valoración'!$I$23:$N$23</c:f>
              <c:numCache>
                <c:formatCode>_-[$$-2809]* #,##0_-;\-[$$-2809]* #,##0_-;_-[$$-2809]* "-"??_-;_-@_-</c:formatCode>
                <c:ptCount val="6"/>
                <c:pt idx="0">
                  <c:v>1485.3333333333333</c:v>
                </c:pt>
                <c:pt idx="1">
                  <c:v>1641.6852727272728</c:v>
                </c:pt>
                <c:pt idx="2">
                  <c:v>1898.6464900000003</c:v>
                </c:pt>
                <c:pt idx="3">
                  <c:v>2212.8653494444452</c:v>
                </c:pt>
                <c:pt idx="4">
                  <c:v>2612.3846940312505</c:v>
                </c:pt>
                <c:pt idx="5">
                  <c:v>2918.5375239816667</c:v>
                </c:pt>
              </c:numCache>
            </c:numRef>
          </c:val>
          <c:smooth val="0"/>
          <c:extLst>
            <c:ext xmlns:c16="http://schemas.microsoft.com/office/drawing/2014/chart" uri="{C3380CC4-5D6E-409C-BE32-E72D297353CC}">
              <c16:uniqueId val="{00000000-A06F-4451-AAE0-D4FFAE5046A5}"/>
            </c:ext>
          </c:extLst>
        </c:ser>
        <c:dLbls>
          <c:showLegendKey val="0"/>
          <c:showVal val="0"/>
          <c:showCatName val="0"/>
          <c:showSerName val="0"/>
          <c:showPercent val="0"/>
          <c:showBubbleSize val="0"/>
        </c:dLbls>
        <c:smooth val="0"/>
        <c:axId val="202931200"/>
        <c:axId val="202973952"/>
      </c:lineChart>
      <c:catAx>
        <c:axId val="202931200"/>
        <c:scaling>
          <c:orientation val="minMax"/>
        </c:scaling>
        <c:delete val="0"/>
        <c:axPos val="b"/>
        <c:numFmt formatCode="0" sourceLinked="1"/>
        <c:majorTickMark val="out"/>
        <c:minorTickMark val="none"/>
        <c:tickLblPos val="nextTo"/>
        <c:crossAx val="202973952"/>
        <c:crosses val="autoZero"/>
        <c:auto val="1"/>
        <c:lblAlgn val="ctr"/>
        <c:lblOffset val="100"/>
        <c:noMultiLvlLbl val="0"/>
      </c:catAx>
      <c:valAx>
        <c:axId val="202973952"/>
        <c:scaling>
          <c:orientation val="minMax"/>
        </c:scaling>
        <c:delete val="0"/>
        <c:axPos val="l"/>
        <c:majorGridlines/>
        <c:numFmt formatCode="_-[$$-2809]* #,##0_-;\-[$$-2809]* #,##0_-;_-[$$-2809]* &quot;-&quot;??_-;_-@_-" sourceLinked="1"/>
        <c:majorTickMark val="out"/>
        <c:minorTickMark val="none"/>
        <c:tickLblPos val="nextTo"/>
        <c:crossAx val="20293120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110067</xdr:colOff>
      <xdr:row>1</xdr:row>
      <xdr:rowOff>42334</xdr:rowOff>
    </xdr:from>
    <xdr:to>
      <xdr:col>9</xdr:col>
      <xdr:colOff>223096</xdr:colOff>
      <xdr:row>6</xdr:row>
      <xdr:rowOff>97418</xdr:rowOff>
    </xdr:to>
    <xdr:pic>
      <xdr:nvPicPr>
        <xdr:cNvPr id="4" name="Imagen 3" descr="Resultado de imagen de autozone png logo">
          <a:extLst>
            <a:ext uri="{FF2B5EF4-FFF2-40B4-BE49-F238E27FC236}">
              <a16:creationId xmlns:a16="http://schemas.microsoft.com/office/drawing/2014/main" id="{041420FC-CF10-426F-90E5-86EBF26EDB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56867" y="245534"/>
          <a:ext cx="2373629" cy="12150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563880</xdr:colOff>
      <xdr:row>2</xdr:row>
      <xdr:rowOff>7620</xdr:rowOff>
    </xdr:from>
    <xdr:to>
      <xdr:col>9</xdr:col>
      <xdr:colOff>41909</xdr:colOff>
      <xdr:row>6</xdr:row>
      <xdr:rowOff>460637</xdr:rowOff>
    </xdr:to>
    <xdr:pic>
      <xdr:nvPicPr>
        <xdr:cNvPr id="4" name="Imagen 3" descr="Resultado de imagen de autozone png logo">
          <a:extLst>
            <a:ext uri="{FF2B5EF4-FFF2-40B4-BE49-F238E27FC236}">
              <a16:creationId xmlns:a16="http://schemas.microsoft.com/office/drawing/2014/main" id="{40B50FC5-D86B-46D0-BF9D-AA38E38D7C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0" y="403860"/>
          <a:ext cx="2373629" cy="12150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487680</xdr:colOff>
      <xdr:row>2</xdr:row>
      <xdr:rowOff>7620</xdr:rowOff>
    </xdr:from>
    <xdr:to>
      <xdr:col>9</xdr:col>
      <xdr:colOff>361949</xdr:colOff>
      <xdr:row>6</xdr:row>
      <xdr:rowOff>460637</xdr:rowOff>
    </xdr:to>
    <xdr:pic>
      <xdr:nvPicPr>
        <xdr:cNvPr id="4" name="Imagen 3" descr="Resultado de imagen de autozone png logo">
          <a:extLst>
            <a:ext uri="{FF2B5EF4-FFF2-40B4-BE49-F238E27FC236}">
              <a16:creationId xmlns:a16="http://schemas.microsoft.com/office/drawing/2014/main" id="{25ACDD16-C776-474E-9574-E7D09BD7FE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30240" y="388620"/>
          <a:ext cx="2373629" cy="12150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704850</xdr:colOff>
      <xdr:row>25</xdr:row>
      <xdr:rowOff>61912</xdr:rowOff>
    </xdr:from>
    <xdr:to>
      <xdr:col>10</xdr:col>
      <xdr:colOff>257175</xdr:colOff>
      <xdr:row>39</xdr:row>
      <xdr:rowOff>138112</xdr:rowOff>
    </xdr:to>
    <xdr:graphicFrame macro="">
      <xdr:nvGraphicFramePr>
        <xdr:cNvPr id="3" name="2 Gráfico">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365760</xdr:colOff>
      <xdr:row>1</xdr:row>
      <xdr:rowOff>114300</xdr:rowOff>
    </xdr:from>
    <xdr:to>
      <xdr:col>9</xdr:col>
      <xdr:colOff>491489</xdr:colOff>
      <xdr:row>6</xdr:row>
      <xdr:rowOff>376817</xdr:rowOff>
    </xdr:to>
    <xdr:pic>
      <xdr:nvPicPr>
        <xdr:cNvPr id="5" name="Imagen 4" descr="Resultado de imagen de autozone png logo">
          <a:extLst>
            <a:ext uri="{FF2B5EF4-FFF2-40B4-BE49-F238E27FC236}">
              <a16:creationId xmlns:a16="http://schemas.microsoft.com/office/drawing/2014/main" id="{990761C5-750A-417A-A408-77AB706B257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45480" y="304800"/>
          <a:ext cx="2373629" cy="12150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46"/>
  <sheetViews>
    <sheetView tabSelected="1" topLeftCell="B1" zoomScale="110" zoomScaleNormal="110" workbookViewId="0">
      <selection activeCell="P12" sqref="P12"/>
    </sheetView>
  </sheetViews>
  <sheetFormatPr baseColWidth="10" defaultColWidth="11.42578125" defaultRowHeight="15.75" outlineLevelRow="1" x14ac:dyDescent="0.25"/>
  <cols>
    <col min="1" max="1" width="3.28515625" style="42" customWidth="1"/>
    <col min="2" max="2" width="42.28515625" style="31" customWidth="1"/>
    <col min="3" max="14" width="11" style="73" customWidth="1"/>
    <col min="15" max="15" width="14.5703125" style="42" customWidth="1"/>
    <col min="16" max="16384" width="11.42578125" style="42"/>
  </cols>
  <sheetData>
    <row r="1" spans="2:19" ht="16.5" thickBot="1" x14ac:dyDescent="0.3"/>
    <row r="2" spans="2:19" ht="30" customHeight="1" x14ac:dyDescent="0.25">
      <c r="B2" s="267"/>
      <c r="C2" s="270"/>
      <c r="D2" s="271"/>
      <c r="E2" s="271"/>
      <c r="F2" s="271"/>
      <c r="G2" s="271"/>
      <c r="H2" s="271"/>
      <c r="I2" s="271"/>
      <c r="J2" s="271"/>
      <c r="K2" s="271"/>
      <c r="L2" s="271"/>
      <c r="M2" s="271"/>
      <c r="N2" s="272"/>
      <c r="O2" s="24"/>
      <c r="P2" s="24"/>
      <c r="Q2" s="14"/>
      <c r="R2" s="14"/>
    </row>
    <row r="3" spans="2:19" ht="15.95" customHeight="1" x14ac:dyDescent="0.25">
      <c r="B3" s="268"/>
      <c r="C3" s="273"/>
      <c r="D3" s="274"/>
      <c r="E3" s="274"/>
      <c r="F3" s="274"/>
      <c r="G3" s="274"/>
      <c r="H3" s="274"/>
      <c r="I3" s="274"/>
      <c r="J3" s="274"/>
      <c r="K3" s="274"/>
      <c r="L3" s="274"/>
      <c r="M3" s="274"/>
      <c r="N3" s="275"/>
      <c r="O3" s="24"/>
      <c r="P3" s="24"/>
      <c r="Q3" s="14"/>
      <c r="R3" s="14"/>
    </row>
    <row r="4" spans="2:19" ht="15.95" customHeight="1" x14ac:dyDescent="0.25">
      <c r="B4" s="268"/>
      <c r="C4" s="273"/>
      <c r="D4" s="274"/>
      <c r="E4" s="274"/>
      <c r="F4" s="274"/>
      <c r="G4" s="274"/>
      <c r="H4" s="274"/>
      <c r="I4" s="274"/>
      <c r="J4" s="274"/>
      <c r="K4" s="274"/>
      <c r="L4" s="274"/>
      <c r="M4" s="274"/>
      <c r="N4" s="275"/>
      <c r="O4" s="24"/>
      <c r="P4" s="24"/>
      <c r="Q4" s="14"/>
      <c r="R4" s="14"/>
    </row>
    <row r="5" spans="2:19" ht="15.95" customHeight="1" x14ac:dyDescent="0.25">
      <c r="B5" s="268"/>
      <c r="C5" s="273"/>
      <c r="D5" s="274"/>
      <c r="E5" s="274"/>
      <c r="F5" s="274"/>
      <c r="G5" s="274"/>
      <c r="H5" s="274"/>
      <c r="I5" s="274"/>
      <c r="J5" s="274"/>
      <c r="K5" s="274"/>
      <c r="L5" s="274"/>
      <c r="M5" s="274"/>
      <c r="N5" s="275"/>
      <c r="O5" s="24"/>
      <c r="P5" s="24"/>
      <c r="Q5" s="14"/>
      <c r="R5" s="14"/>
    </row>
    <row r="6" spans="2:19" ht="15.95" customHeight="1" x14ac:dyDescent="0.25">
      <c r="B6" s="268"/>
      <c r="C6" s="273"/>
      <c r="D6" s="274"/>
      <c r="E6" s="274"/>
      <c r="F6" s="274"/>
      <c r="G6" s="274"/>
      <c r="H6" s="274"/>
      <c r="I6" s="274"/>
      <c r="J6" s="274"/>
      <c r="K6" s="274"/>
      <c r="L6" s="274"/>
      <c r="M6" s="274"/>
      <c r="N6" s="275"/>
      <c r="O6" s="24"/>
      <c r="P6" s="24"/>
      <c r="Q6" s="14"/>
    </row>
    <row r="7" spans="2:19" ht="15.95" customHeight="1" thickBot="1" x14ac:dyDescent="0.3">
      <c r="B7" s="268"/>
      <c r="C7" s="276"/>
      <c r="D7" s="277"/>
      <c r="E7" s="277"/>
      <c r="F7" s="277"/>
      <c r="G7" s="277"/>
      <c r="H7" s="277"/>
      <c r="I7" s="277"/>
      <c r="J7" s="277"/>
      <c r="K7" s="277"/>
      <c r="L7" s="277"/>
      <c r="M7" s="277"/>
      <c r="N7" s="278"/>
      <c r="O7" s="24"/>
      <c r="P7" s="24"/>
      <c r="Q7" s="14"/>
    </row>
    <row r="8" spans="2:19" ht="15.95" customHeight="1" thickBot="1" x14ac:dyDescent="0.3">
      <c r="B8" s="269"/>
      <c r="C8" s="32">
        <v>2014</v>
      </c>
      <c r="D8" s="33">
        <v>2015</v>
      </c>
      <c r="E8" s="33">
        <v>2016</v>
      </c>
      <c r="F8" s="33">
        <v>2017</v>
      </c>
      <c r="G8" s="33">
        <v>2018</v>
      </c>
      <c r="H8" s="33">
        <v>2019</v>
      </c>
      <c r="I8" s="177">
        <v>2020</v>
      </c>
      <c r="J8" s="105">
        <v>2021</v>
      </c>
      <c r="K8" s="105">
        <v>2022</v>
      </c>
      <c r="L8" s="105">
        <v>2023</v>
      </c>
      <c r="M8" s="105">
        <v>2024</v>
      </c>
      <c r="N8" s="106">
        <v>2025</v>
      </c>
      <c r="O8" s="14"/>
      <c r="P8" s="14"/>
      <c r="Q8" s="14"/>
    </row>
    <row r="9" spans="2:19" ht="15.95" customHeight="1" x14ac:dyDescent="0.25">
      <c r="B9" s="69" t="s">
        <v>36</v>
      </c>
      <c r="C9" s="74"/>
      <c r="D9" s="75"/>
      <c r="E9" s="75"/>
      <c r="F9" s="75"/>
      <c r="G9" s="75"/>
      <c r="H9" s="75"/>
      <c r="I9" s="180"/>
      <c r="J9" s="75"/>
      <c r="K9" s="75"/>
      <c r="L9" s="75"/>
      <c r="M9" s="76"/>
      <c r="N9" s="77"/>
      <c r="O9" s="14"/>
      <c r="P9" s="14"/>
      <c r="Q9" s="14"/>
    </row>
    <row r="10" spans="2:19" ht="15.95" customHeight="1" thickBot="1" x14ac:dyDescent="0.3">
      <c r="B10" s="64" t="s">
        <v>15</v>
      </c>
      <c r="C10" s="243">
        <v>9475</v>
      </c>
      <c r="D10" s="243">
        <v>10187</v>
      </c>
      <c r="E10" s="243">
        <v>10635</v>
      </c>
      <c r="F10" s="243">
        <v>10888</v>
      </c>
      <c r="G10" s="243">
        <v>11221</v>
      </c>
      <c r="H10" s="248">
        <v>11863</v>
      </c>
      <c r="I10" s="181">
        <v>12632</v>
      </c>
      <c r="J10" s="78">
        <f t="shared" ref="J10:N10" si="0">(I10*$P$11)+I10</f>
        <v>13263.6</v>
      </c>
      <c r="K10" s="78">
        <f t="shared" si="0"/>
        <v>13926.78</v>
      </c>
      <c r="L10" s="78">
        <f t="shared" si="0"/>
        <v>14623.119000000001</v>
      </c>
      <c r="M10" s="78">
        <f t="shared" si="0"/>
        <v>15354.274950000001</v>
      </c>
      <c r="N10" s="79">
        <f t="shared" si="0"/>
        <v>16121.988697500001</v>
      </c>
      <c r="O10" s="14"/>
      <c r="P10" s="14"/>
      <c r="Q10" s="14"/>
    </row>
    <row r="11" spans="2:19" ht="15.75" customHeight="1" thickBot="1" x14ac:dyDescent="0.3">
      <c r="B11" s="210" t="s">
        <v>35</v>
      </c>
      <c r="C11" s="81" t="e">
        <f>(C10-#REF!)/#REF!</f>
        <v>#REF!</v>
      </c>
      <c r="D11" s="81">
        <f t="shared" ref="D11" si="1">(D10-C10)/C10</f>
        <v>7.5145118733509236E-2</v>
      </c>
      <c r="E11" s="81">
        <f t="shared" ref="E11" si="2">(E10-D10)/D10</f>
        <v>4.3977618533424953E-2</v>
      </c>
      <c r="F11" s="81">
        <f t="shared" ref="F11" si="3">(F10-E10)/E10</f>
        <v>2.3789374706158908E-2</v>
      </c>
      <c r="G11" s="81">
        <f t="shared" ref="G11" si="4">(G10-F10)/F10</f>
        <v>3.0584129316678914E-2</v>
      </c>
      <c r="H11" s="81">
        <f t="shared" ref="H11:I11" si="5">(H10-G10)/G10</f>
        <v>5.7214152036360398E-2</v>
      </c>
      <c r="I11" s="81">
        <f t="shared" si="5"/>
        <v>6.482340048891512E-2</v>
      </c>
      <c r="J11" s="190">
        <f t="shared" ref="J11:N11" si="6">$P$11</f>
        <v>0.05</v>
      </c>
      <c r="K11" s="81">
        <f t="shared" si="6"/>
        <v>0.05</v>
      </c>
      <c r="L11" s="81">
        <f t="shared" si="6"/>
        <v>0.05</v>
      </c>
      <c r="M11" s="81">
        <f t="shared" si="6"/>
        <v>0.05</v>
      </c>
      <c r="N11" s="82">
        <f t="shared" si="6"/>
        <v>0.05</v>
      </c>
      <c r="O11" s="43" t="s">
        <v>33</v>
      </c>
      <c r="P11" s="10">
        <v>0.05</v>
      </c>
      <c r="Q11" s="14"/>
      <c r="S11"/>
    </row>
    <row r="12" spans="2:19" ht="15.95" customHeight="1" x14ac:dyDescent="0.25">
      <c r="B12" s="212" t="s">
        <v>6</v>
      </c>
      <c r="C12" s="85">
        <f t="shared" ref="C12:I12" si="7">C15+C14</f>
        <v>2081</v>
      </c>
      <c r="D12" s="85">
        <f t="shared" si="7"/>
        <v>2222</v>
      </c>
      <c r="E12" s="85">
        <f t="shared" si="7"/>
        <v>2357</v>
      </c>
      <c r="F12" s="85">
        <f t="shared" si="7"/>
        <v>2403</v>
      </c>
      <c r="G12" s="85">
        <f t="shared" si="7"/>
        <v>2155</v>
      </c>
      <c r="H12" s="206">
        <f t="shared" si="7"/>
        <v>2585</v>
      </c>
      <c r="I12" s="206">
        <f t="shared" si="7"/>
        <v>2815</v>
      </c>
      <c r="J12" s="253">
        <f t="shared" ref="J12:N12" si="8">J15+J14</f>
        <v>2936.9340000000002</v>
      </c>
      <c r="K12" s="85">
        <f t="shared" si="8"/>
        <v>3083.7807000000003</v>
      </c>
      <c r="L12" s="85">
        <f t="shared" si="8"/>
        <v>3237.9697350000006</v>
      </c>
      <c r="M12" s="85">
        <f t="shared" si="8"/>
        <v>3399.8682217500004</v>
      </c>
      <c r="N12" s="86">
        <f t="shared" si="8"/>
        <v>3569.8616328375001</v>
      </c>
      <c r="O12" s="14"/>
      <c r="P12" s="18"/>
      <c r="Q12" s="14"/>
    </row>
    <row r="13" spans="2:19" ht="15.95" customHeight="1" x14ac:dyDescent="0.25">
      <c r="B13" s="210" t="s">
        <v>16</v>
      </c>
      <c r="C13" s="81">
        <f>(C12/C10)</f>
        <v>0.21963060686015831</v>
      </c>
      <c r="D13" s="81">
        <f>(D12/D10)</f>
        <v>0.21812113477962108</v>
      </c>
      <c r="E13" s="81">
        <f>(E12/E10)</f>
        <v>0.22162670427832629</v>
      </c>
      <c r="F13" s="81">
        <f>(F12/F10)</f>
        <v>0.22070168993387215</v>
      </c>
      <c r="G13" s="81">
        <f>(G12/G10)</f>
        <v>0.1920506193743873</v>
      </c>
      <c r="H13" s="81">
        <f t="shared" ref="H13:I13" si="9">(H12/H10)</f>
        <v>0.21790440866559893</v>
      </c>
      <c r="I13" s="82">
        <f t="shared" si="9"/>
        <v>0.22284673844205194</v>
      </c>
      <c r="J13" s="190">
        <f>J12/J10</f>
        <v>0.22142811906269791</v>
      </c>
      <c r="K13" s="81">
        <f>K12/K10</f>
        <v>0.22142811906269791</v>
      </c>
      <c r="L13" s="81">
        <f>L12/L10</f>
        <v>0.22142811906269794</v>
      </c>
      <c r="M13" s="81">
        <f>M12/M10</f>
        <v>0.22142811906269794</v>
      </c>
      <c r="N13" s="82">
        <f>N12/N10</f>
        <v>0.22142811906269791</v>
      </c>
      <c r="O13" s="14"/>
      <c r="P13" s="14"/>
      <c r="Q13" s="14"/>
    </row>
    <row r="14" spans="2:19" ht="15.95" customHeight="1" thickBot="1" x14ac:dyDescent="0.3">
      <c r="B14" s="209" t="s">
        <v>0</v>
      </c>
      <c r="C14" s="243">
        <v>251</v>
      </c>
      <c r="D14" s="243">
        <v>269</v>
      </c>
      <c r="E14" s="243">
        <v>297</v>
      </c>
      <c r="F14" s="243">
        <v>323</v>
      </c>
      <c r="G14" s="243">
        <v>345</v>
      </c>
      <c r="H14" s="249">
        <v>369</v>
      </c>
      <c r="I14" s="237">
        <v>397</v>
      </c>
      <c r="J14" s="235">
        <f>(I14*$P$11)+I14</f>
        <v>416.85</v>
      </c>
      <c r="K14" s="233">
        <f t="shared" ref="K14:N14" si="10">(J14*$P$11)+J14</f>
        <v>437.6925</v>
      </c>
      <c r="L14" s="235">
        <f t="shared" si="10"/>
        <v>459.57712500000002</v>
      </c>
      <c r="M14" s="215">
        <f t="shared" si="10"/>
        <v>482.55598125</v>
      </c>
      <c r="N14" s="235">
        <f t="shared" si="10"/>
        <v>506.68378031250001</v>
      </c>
      <c r="O14" s="216"/>
      <c r="P14" s="14"/>
      <c r="Q14" s="14"/>
    </row>
    <row r="15" spans="2:19" ht="15.95" customHeight="1" outlineLevel="1" thickBot="1" x14ac:dyDescent="0.3">
      <c r="B15" s="64" t="s">
        <v>7</v>
      </c>
      <c r="C15" s="150">
        <v>1830</v>
      </c>
      <c r="D15" s="150">
        <v>1953</v>
      </c>
      <c r="E15" s="150">
        <v>2060</v>
      </c>
      <c r="F15" s="150">
        <v>2080</v>
      </c>
      <c r="G15" s="150">
        <v>1810</v>
      </c>
      <c r="H15" s="150">
        <v>2216</v>
      </c>
      <c r="I15" s="182">
        <v>2418</v>
      </c>
      <c r="J15" s="78">
        <f>J10*$P$16</f>
        <v>2520.0840000000003</v>
      </c>
      <c r="K15" s="78">
        <f>K10*$P$16</f>
        <v>2646.0882000000001</v>
      </c>
      <c r="L15" s="78">
        <f>L10*$P$16</f>
        <v>2778.3926100000003</v>
      </c>
      <c r="M15" s="78">
        <f>M10*$P$16</f>
        <v>2917.3122405000004</v>
      </c>
      <c r="N15" s="79">
        <f>N10*$P$16</f>
        <v>3063.1778525250002</v>
      </c>
      <c r="O15" s="14"/>
      <c r="P15" s="14"/>
      <c r="Q15" s="14"/>
    </row>
    <row r="16" spans="2:19" ht="15.95" customHeight="1" outlineLevel="1" thickBot="1" x14ac:dyDescent="0.3">
      <c r="B16" s="210" t="s">
        <v>17</v>
      </c>
      <c r="C16" s="239">
        <f t="shared" ref="C16:I16" si="11">(C15/C10)</f>
        <v>0.19313984168865436</v>
      </c>
      <c r="D16" s="239">
        <f t="shared" si="11"/>
        <v>0.19171493079414942</v>
      </c>
      <c r="E16" s="239">
        <f t="shared" si="11"/>
        <v>0.19370004701457452</v>
      </c>
      <c r="F16" s="239">
        <f t="shared" si="11"/>
        <v>0.19103600293901543</v>
      </c>
      <c r="G16" s="239">
        <f>(G15/G10)</f>
        <v>0.16130469655110952</v>
      </c>
      <c r="H16" s="239">
        <f t="shared" si="11"/>
        <v>0.18679929191604147</v>
      </c>
      <c r="I16" s="240">
        <f t="shared" si="11"/>
        <v>0.19141861937935403</v>
      </c>
      <c r="J16" s="241">
        <f t="shared" ref="J16:N16" si="12">(J15/J10)</f>
        <v>0.19000000000000003</v>
      </c>
      <c r="K16" s="241">
        <f t="shared" si="12"/>
        <v>0.19</v>
      </c>
      <c r="L16" s="241">
        <f t="shared" si="12"/>
        <v>0.19</v>
      </c>
      <c r="M16" s="241">
        <f t="shared" si="12"/>
        <v>0.19</v>
      </c>
      <c r="N16" s="242">
        <f t="shared" si="12"/>
        <v>0.19</v>
      </c>
      <c r="O16" s="43" t="s">
        <v>32</v>
      </c>
      <c r="P16" s="17">
        <v>0.19</v>
      </c>
      <c r="Q16" s="14"/>
    </row>
    <row r="17" spans="2:17" ht="15.95" customHeight="1" outlineLevel="1" x14ac:dyDescent="0.25">
      <c r="B17" s="279" t="s">
        <v>55</v>
      </c>
      <c r="C17" s="244">
        <v>168</v>
      </c>
      <c r="D17" s="244">
        <v>150</v>
      </c>
      <c r="E17" s="244">
        <v>147</v>
      </c>
      <c r="F17" s="244">
        <v>155</v>
      </c>
      <c r="G17" s="244">
        <v>175</v>
      </c>
      <c r="H17" s="250">
        <v>185</v>
      </c>
      <c r="I17" s="192">
        <v>201</v>
      </c>
      <c r="J17" s="138">
        <f>(I17*$P$11)+I17</f>
        <v>211.05</v>
      </c>
      <c r="K17" s="138">
        <f t="shared" ref="K17:N17" si="13">(J17*$P$11)+J17</f>
        <v>221.60250000000002</v>
      </c>
      <c r="L17" s="138">
        <f t="shared" si="13"/>
        <v>232.68262500000003</v>
      </c>
      <c r="M17" s="138">
        <f t="shared" si="13"/>
        <v>244.31675625000003</v>
      </c>
      <c r="N17" s="139">
        <f t="shared" si="13"/>
        <v>256.53259406250004</v>
      </c>
      <c r="O17" s="14"/>
      <c r="P17" s="14"/>
      <c r="Q17" s="14"/>
    </row>
    <row r="18" spans="2:17" ht="15.95" customHeight="1" outlineLevel="1" thickBot="1" x14ac:dyDescent="0.3">
      <c r="B18" s="280"/>
      <c r="C18" s="183"/>
      <c r="D18" s="183"/>
      <c r="E18" s="183"/>
      <c r="F18" s="183"/>
      <c r="G18" s="191"/>
      <c r="H18" s="191"/>
      <c r="I18" s="184"/>
      <c r="J18" s="84"/>
      <c r="K18" s="84"/>
      <c r="L18" s="84"/>
      <c r="M18" s="84"/>
      <c r="N18" s="90"/>
      <c r="O18" s="14"/>
      <c r="P18" s="14"/>
      <c r="Q18" s="14"/>
    </row>
    <row r="19" spans="2:17" ht="15.95" customHeight="1" thickBot="1" x14ac:dyDescent="0.3">
      <c r="B19" s="208" t="s">
        <v>1</v>
      </c>
      <c r="C19" s="178">
        <f t="shared" ref="C19:I19" si="14">C15-C17</f>
        <v>1662</v>
      </c>
      <c r="D19" s="178">
        <f t="shared" si="14"/>
        <v>1803</v>
      </c>
      <c r="E19" s="178">
        <f t="shared" si="14"/>
        <v>1913</v>
      </c>
      <c r="F19" s="178">
        <f t="shared" si="14"/>
        <v>1925</v>
      </c>
      <c r="G19" s="178">
        <f t="shared" si="14"/>
        <v>1635</v>
      </c>
      <c r="H19" s="178">
        <f t="shared" si="14"/>
        <v>2031</v>
      </c>
      <c r="I19" s="179">
        <f t="shared" si="14"/>
        <v>2217</v>
      </c>
      <c r="J19" s="91">
        <f t="shared" ref="J19:N19" si="15">J15-J17-J18</f>
        <v>2309.0340000000001</v>
      </c>
      <c r="K19" s="91">
        <f t="shared" si="15"/>
        <v>2424.4857000000002</v>
      </c>
      <c r="L19" s="91">
        <f t="shared" si="15"/>
        <v>2545.7099850000004</v>
      </c>
      <c r="M19" s="91">
        <f t="shared" si="15"/>
        <v>2672.9954842500001</v>
      </c>
      <c r="N19" s="92">
        <f t="shared" si="15"/>
        <v>2806.6452584625004</v>
      </c>
      <c r="O19" s="14"/>
      <c r="P19" s="14"/>
      <c r="Q19" s="14"/>
    </row>
    <row r="20" spans="2:17" ht="15.95" customHeight="1" collapsed="1" thickBot="1" x14ac:dyDescent="0.3">
      <c r="B20" s="209" t="s">
        <v>2</v>
      </c>
      <c r="C20" s="244">
        <v>592</v>
      </c>
      <c r="D20" s="244">
        <v>642</v>
      </c>
      <c r="E20" s="244">
        <v>671</v>
      </c>
      <c r="F20" s="244">
        <v>644</v>
      </c>
      <c r="G20" s="244">
        <v>298</v>
      </c>
      <c r="H20" s="251">
        <v>414</v>
      </c>
      <c r="I20" s="193">
        <v>483</v>
      </c>
      <c r="J20" s="88">
        <f>J19*J21</f>
        <v>484.89713999999998</v>
      </c>
      <c r="K20" s="88">
        <f t="shared" ref="K20:N20" si="16">K19*K21</f>
        <v>509.141997</v>
      </c>
      <c r="L20" s="88">
        <f t="shared" si="16"/>
        <v>534.59909685000002</v>
      </c>
      <c r="M20" s="88">
        <f t="shared" si="16"/>
        <v>561.3290516925</v>
      </c>
      <c r="N20" s="89">
        <f t="shared" si="16"/>
        <v>589.39550427712504</v>
      </c>
      <c r="O20" s="14"/>
      <c r="P20" s="14"/>
      <c r="Q20" s="14"/>
    </row>
    <row r="21" spans="2:17" ht="15.95" customHeight="1" thickBot="1" x14ac:dyDescent="0.3">
      <c r="B21" s="210" t="s">
        <v>10</v>
      </c>
      <c r="C21" s="188">
        <f>(C20/C19)</f>
        <v>0.35619735258724428</v>
      </c>
      <c r="D21" s="188">
        <f>(D20/D19)</f>
        <v>0.35607321131447589</v>
      </c>
      <c r="E21" s="188">
        <f>(E20/E19)</f>
        <v>0.35075797177208573</v>
      </c>
      <c r="F21" s="188">
        <f>(F20/F19)</f>
        <v>0.33454545454545453</v>
      </c>
      <c r="G21" s="188">
        <f>(G20/G19)</f>
        <v>0.18226299694189602</v>
      </c>
      <c r="H21" s="188">
        <f t="shared" ref="H21:I21" si="17">(H20/H19)</f>
        <v>0.20384047267355981</v>
      </c>
      <c r="I21" s="189">
        <f t="shared" si="17"/>
        <v>0.2178619756427605</v>
      </c>
      <c r="J21" s="80">
        <f>$P$21</f>
        <v>0.21</v>
      </c>
      <c r="K21" s="80">
        <f t="shared" ref="K21:N21" si="18">$P$21</f>
        <v>0.21</v>
      </c>
      <c r="L21" s="80">
        <f t="shared" si="18"/>
        <v>0.21</v>
      </c>
      <c r="M21" s="80">
        <f t="shared" si="18"/>
        <v>0.21</v>
      </c>
      <c r="N21" s="87">
        <f t="shared" si="18"/>
        <v>0.21</v>
      </c>
      <c r="O21" s="43" t="s">
        <v>34</v>
      </c>
      <c r="P21" s="11">
        <v>0.21</v>
      </c>
      <c r="Q21" s="14"/>
    </row>
    <row r="22" spans="2:17" ht="15.95" customHeight="1" thickBot="1" x14ac:dyDescent="0.3">
      <c r="B22" s="211" t="s">
        <v>3</v>
      </c>
      <c r="C22" s="187">
        <f>C19-C20</f>
        <v>1070</v>
      </c>
      <c r="D22" s="187">
        <f>D19-D20</f>
        <v>1161</v>
      </c>
      <c r="E22" s="187">
        <f>E19-E20</f>
        <v>1242</v>
      </c>
      <c r="F22" s="187">
        <f>F19-F20</f>
        <v>1281</v>
      </c>
      <c r="G22" s="187">
        <f>G19-G20</f>
        <v>1337</v>
      </c>
      <c r="H22" s="207">
        <f t="shared" ref="H22:I22" si="19">H19-H20</f>
        <v>1617</v>
      </c>
      <c r="I22" s="194">
        <f t="shared" si="19"/>
        <v>1734</v>
      </c>
      <c r="J22" s="93">
        <f t="shared" ref="J22:N22" si="20">J19-J20</f>
        <v>1824.1368600000001</v>
      </c>
      <c r="K22" s="93">
        <f t="shared" si="20"/>
        <v>1915.3437030000002</v>
      </c>
      <c r="L22" s="93">
        <f t="shared" si="20"/>
        <v>2011.1108881500004</v>
      </c>
      <c r="M22" s="93">
        <f t="shared" si="20"/>
        <v>2111.6664325575002</v>
      </c>
      <c r="N22" s="94">
        <f t="shared" si="20"/>
        <v>2217.2497541853754</v>
      </c>
      <c r="O22" s="14"/>
      <c r="P22" s="14"/>
      <c r="Q22" s="14"/>
    </row>
    <row r="23" spans="2:17" ht="15.95" customHeight="1" thickBot="1" x14ac:dyDescent="0.3">
      <c r="B23" s="209" t="s">
        <v>4</v>
      </c>
      <c r="C23" s="157">
        <v>0</v>
      </c>
      <c r="D23" s="157">
        <v>0</v>
      </c>
      <c r="E23" s="157">
        <v>0</v>
      </c>
      <c r="F23" s="157">
        <v>0</v>
      </c>
      <c r="G23" s="157">
        <v>0</v>
      </c>
      <c r="H23" s="157">
        <v>0</v>
      </c>
      <c r="I23" s="157">
        <v>0</v>
      </c>
      <c r="J23" s="236">
        <f>I23*(1+$P$11)</f>
        <v>0</v>
      </c>
      <c r="K23" s="83">
        <f t="shared" ref="K23:N23" si="21">J23*(1+$P$11)</f>
        <v>0</v>
      </c>
      <c r="L23" s="83">
        <f t="shared" si="21"/>
        <v>0</v>
      </c>
      <c r="M23" s="83">
        <f t="shared" si="21"/>
        <v>0</v>
      </c>
      <c r="N23" s="204">
        <f t="shared" si="21"/>
        <v>0</v>
      </c>
      <c r="O23" s="14"/>
      <c r="P23" s="14"/>
      <c r="Q23" s="14"/>
    </row>
    <row r="24" spans="2:17" ht="15.95" customHeight="1" x14ac:dyDescent="0.25">
      <c r="B24" s="212" t="s">
        <v>5</v>
      </c>
      <c r="C24" s="185">
        <f>C22-C23</f>
        <v>1070</v>
      </c>
      <c r="D24" s="185">
        <f>D22-D23</f>
        <v>1161</v>
      </c>
      <c r="E24" s="185">
        <f>E22-E23</f>
        <v>1242</v>
      </c>
      <c r="F24" s="185">
        <f>F22-F23</f>
        <v>1281</v>
      </c>
      <c r="G24" s="185">
        <f>G22-G23</f>
        <v>1337</v>
      </c>
      <c r="H24" s="185">
        <f t="shared" ref="H24:I24" si="22">H22-H23</f>
        <v>1617</v>
      </c>
      <c r="I24" s="186">
        <f t="shared" si="22"/>
        <v>1734</v>
      </c>
      <c r="J24" s="95">
        <f t="shared" ref="J24:N24" si="23">J22-J23</f>
        <v>1824.1368600000001</v>
      </c>
      <c r="K24" s="95">
        <f t="shared" si="23"/>
        <v>1915.3437030000002</v>
      </c>
      <c r="L24" s="95">
        <f t="shared" si="23"/>
        <v>2011.1108881500004</v>
      </c>
      <c r="M24" s="95">
        <f t="shared" si="23"/>
        <v>2111.6664325575002</v>
      </c>
      <c r="N24" s="96">
        <f t="shared" si="23"/>
        <v>2217.2497541853754</v>
      </c>
      <c r="O24" s="14"/>
      <c r="P24" s="14"/>
      <c r="Q24" s="14"/>
    </row>
    <row r="25" spans="2:17" ht="15.95" customHeight="1" x14ac:dyDescent="0.25">
      <c r="B25" s="210" t="s">
        <v>37</v>
      </c>
      <c r="C25" s="80">
        <f t="shared" ref="C25:I25" si="24">C24/C10</f>
        <v>0.11292875989445911</v>
      </c>
      <c r="D25" s="80">
        <f t="shared" si="24"/>
        <v>0.11396878374398743</v>
      </c>
      <c r="E25" s="80">
        <f t="shared" si="24"/>
        <v>0.11678420310296192</v>
      </c>
      <c r="F25" s="80">
        <f t="shared" si="24"/>
        <v>0.11765246142542249</v>
      </c>
      <c r="G25" s="80">
        <f t="shared" si="24"/>
        <v>0.11915159076731129</v>
      </c>
      <c r="H25" s="80">
        <f t="shared" si="24"/>
        <v>0.13630616201635337</v>
      </c>
      <c r="I25" s="87">
        <f t="shared" si="24"/>
        <v>0.13727042431918937</v>
      </c>
      <c r="J25" s="80">
        <f t="shared" ref="J25:N25" si="25">J24/J10</f>
        <v>0.13752954401519948</v>
      </c>
      <c r="K25" s="80">
        <f t="shared" si="25"/>
        <v>0.13752954401519951</v>
      </c>
      <c r="L25" s="80">
        <f t="shared" si="25"/>
        <v>0.13752954401519951</v>
      </c>
      <c r="M25" s="80">
        <f t="shared" si="25"/>
        <v>0.13752954401519951</v>
      </c>
      <c r="N25" s="87">
        <f t="shared" si="25"/>
        <v>0.13752954401519951</v>
      </c>
      <c r="O25" s="14"/>
      <c r="P25" s="14"/>
      <c r="Q25" s="14"/>
    </row>
    <row r="26" spans="2:17" ht="15.95" customHeight="1" x14ac:dyDescent="0.25">
      <c r="B26" s="64" t="s">
        <v>18</v>
      </c>
      <c r="C26" s="97">
        <f>C24/C27</f>
        <v>31.470588235294116</v>
      </c>
      <c r="D26" s="97">
        <f>D24/D27</f>
        <v>36.28125</v>
      </c>
      <c r="E26" s="97">
        <f>E24/E27</f>
        <v>40.85526315789474</v>
      </c>
      <c r="F26" s="97">
        <f>F24/F27</f>
        <v>44.172413793103445</v>
      </c>
      <c r="G26" s="97">
        <f>G24/G27</f>
        <v>49.518518518518519</v>
      </c>
      <c r="H26" s="97">
        <f t="shared" ref="H26:I26" si="26">H24/H27</f>
        <v>63.661417322834652</v>
      </c>
      <c r="I26" s="98">
        <f t="shared" si="26"/>
        <v>72.25</v>
      </c>
      <c r="J26" s="97">
        <f>J24/J27</f>
        <v>82.91531181818182</v>
      </c>
      <c r="K26" s="97">
        <f t="shared" ref="K26:N26" si="27">K24/K27</f>
        <v>95.767185150000017</v>
      </c>
      <c r="L26" s="97">
        <f>L24/L27</f>
        <v>111.72838267500002</v>
      </c>
      <c r="M26" s="97">
        <f t="shared" si="27"/>
        <v>131.97915203484376</v>
      </c>
      <c r="N26" s="98">
        <f t="shared" si="27"/>
        <v>147.81665027902503</v>
      </c>
      <c r="O26" s="14"/>
      <c r="P26" s="14"/>
      <c r="Q26" s="14"/>
    </row>
    <row r="27" spans="2:17" ht="15.95" customHeight="1" thickBot="1" x14ac:dyDescent="0.3">
      <c r="B27" s="70" t="s">
        <v>56</v>
      </c>
      <c r="C27" s="252">
        <v>34</v>
      </c>
      <c r="D27" s="245">
        <v>32</v>
      </c>
      <c r="E27" s="245">
        <v>30.4</v>
      </c>
      <c r="F27" s="245">
        <v>29</v>
      </c>
      <c r="G27" s="245">
        <v>27</v>
      </c>
      <c r="H27" s="245">
        <v>25.4</v>
      </c>
      <c r="I27" s="100">
        <v>24</v>
      </c>
      <c r="J27" s="99">
        <v>22</v>
      </c>
      <c r="K27" s="99">
        <v>20</v>
      </c>
      <c r="L27" s="99">
        <v>18</v>
      </c>
      <c r="M27" s="99">
        <v>16</v>
      </c>
      <c r="N27" s="99">
        <v>15</v>
      </c>
      <c r="O27" s="216"/>
      <c r="P27" s="14"/>
      <c r="Q27" s="14"/>
    </row>
    <row r="28" spans="2:17" ht="15.95" customHeight="1" x14ac:dyDescent="0.25">
      <c r="B28" s="71"/>
      <c r="C28" s="83"/>
      <c r="D28" s="83"/>
      <c r="E28" s="83"/>
      <c r="F28" s="83"/>
      <c r="G28" s="83"/>
      <c r="H28" s="83"/>
      <c r="I28" s="83"/>
      <c r="J28" s="83"/>
      <c r="K28" s="83"/>
      <c r="L28" s="84"/>
      <c r="M28" s="101"/>
      <c r="N28" s="101"/>
      <c r="O28" s="14"/>
      <c r="P28" s="14"/>
      <c r="Q28" s="14"/>
    </row>
    <row r="29" spans="2:17" ht="15.95" customHeight="1" x14ac:dyDescent="0.25">
      <c r="B29" s="71"/>
      <c r="C29" s="84"/>
      <c r="D29" s="84"/>
      <c r="E29" s="84"/>
      <c r="F29" s="84"/>
      <c r="G29" s="84"/>
      <c r="H29" s="84"/>
      <c r="I29" s="84"/>
      <c r="J29" s="83"/>
      <c r="K29" s="83"/>
      <c r="L29" s="84"/>
      <c r="M29" s="101"/>
      <c r="N29" s="101"/>
      <c r="O29" s="14"/>
      <c r="P29" s="14"/>
      <c r="Q29" s="14"/>
    </row>
    <row r="30" spans="2:17" ht="15.95" customHeight="1" x14ac:dyDescent="0.25">
      <c r="B30" s="71"/>
      <c r="C30" s="83"/>
      <c r="D30" s="83"/>
      <c r="E30" s="83"/>
      <c r="F30" s="83"/>
      <c r="G30" s="83"/>
      <c r="H30" s="83"/>
      <c r="I30" s="83"/>
      <c r="J30" s="83"/>
      <c r="K30" s="83"/>
      <c r="L30" s="83"/>
      <c r="M30" s="101"/>
      <c r="N30" s="101"/>
      <c r="O30" s="14"/>
      <c r="P30" s="14"/>
      <c r="Q30" s="14"/>
    </row>
    <row r="31" spans="2:17" ht="15.95" customHeight="1" x14ac:dyDescent="0.25">
      <c r="B31" s="265"/>
      <c r="C31" s="265"/>
      <c r="D31" s="265"/>
      <c r="E31" s="265"/>
      <c r="F31" s="265"/>
      <c r="G31" s="265"/>
      <c r="H31" s="265"/>
      <c r="I31" s="265"/>
      <c r="J31" s="265"/>
      <c r="K31" s="265"/>
      <c r="L31" s="265"/>
      <c r="M31" s="102"/>
      <c r="N31" s="101"/>
      <c r="O31" s="14"/>
      <c r="P31" s="14"/>
      <c r="Q31" s="14"/>
    </row>
    <row r="32" spans="2:17" ht="15.95" customHeight="1" x14ac:dyDescent="0.25">
      <c r="B32" s="71"/>
      <c r="C32" s="83"/>
      <c r="D32" s="83"/>
      <c r="E32" s="83"/>
      <c r="F32" s="83"/>
      <c r="G32" s="83"/>
      <c r="H32" s="83"/>
      <c r="I32" s="83"/>
      <c r="J32" s="83"/>
      <c r="K32" s="83"/>
      <c r="L32" s="83"/>
      <c r="M32" s="102"/>
      <c r="N32" s="101"/>
    </row>
    <row r="33" spans="2:14" ht="15.95" customHeight="1" x14ac:dyDescent="0.25">
      <c r="B33" s="71"/>
      <c r="C33" s="78"/>
      <c r="D33" s="78"/>
      <c r="E33" s="78"/>
      <c r="F33" s="78"/>
      <c r="G33" s="78"/>
      <c r="H33" s="78"/>
      <c r="I33" s="78"/>
      <c r="J33" s="83"/>
      <c r="K33" s="83"/>
      <c r="L33" s="83"/>
      <c r="M33" s="102"/>
      <c r="N33" s="101"/>
    </row>
    <row r="34" spans="2:14" ht="15.95" customHeight="1" x14ac:dyDescent="0.25">
      <c r="B34" s="72"/>
      <c r="C34" s="97"/>
      <c r="D34" s="97"/>
      <c r="E34" s="97"/>
      <c r="F34" s="97"/>
      <c r="G34" s="97"/>
      <c r="H34" s="97"/>
      <c r="I34" s="97"/>
      <c r="J34" s="97"/>
      <c r="K34" s="97"/>
      <c r="L34" s="97"/>
      <c r="M34" s="102"/>
      <c r="N34" s="101"/>
    </row>
    <row r="35" spans="2:14" ht="15.95" customHeight="1" x14ac:dyDescent="0.25">
      <c r="B35" s="71"/>
      <c r="C35" s="83"/>
      <c r="D35" s="83"/>
      <c r="E35" s="83"/>
      <c r="F35" s="83"/>
      <c r="G35" s="83"/>
      <c r="H35" s="84"/>
      <c r="I35" s="83"/>
      <c r="J35" s="83"/>
      <c r="K35" s="83"/>
      <c r="L35" s="83"/>
      <c r="M35" s="102"/>
      <c r="N35" s="101"/>
    </row>
    <row r="36" spans="2:14" ht="15.95" customHeight="1" x14ac:dyDescent="0.25">
      <c r="B36" s="71"/>
      <c r="C36" s="83"/>
      <c r="D36" s="84"/>
      <c r="E36" s="84"/>
      <c r="F36" s="83"/>
      <c r="G36" s="83"/>
      <c r="H36" s="83"/>
      <c r="I36" s="83"/>
      <c r="J36" s="83"/>
      <c r="K36" s="83"/>
      <c r="L36" s="83"/>
      <c r="M36" s="102"/>
      <c r="N36" s="101"/>
    </row>
    <row r="37" spans="2:14" ht="15.95" customHeight="1" x14ac:dyDescent="0.25">
      <c r="B37" s="72"/>
      <c r="C37" s="97"/>
      <c r="D37" s="97"/>
      <c r="E37" s="97"/>
      <c r="F37" s="97"/>
      <c r="G37" s="97"/>
      <c r="H37" s="97"/>
      <c r="I37" s="97"/>
      <c r="J37" s="97"/>
      <c r="K37" s="97"/>
      <c r="L37" s="97"/>
      <c r="M37" s="102"/>
      <c r="N37" s="101"/>
    </row>
    <row r="38" spans="2:14" ht="15.95" customHeight="1" x14ac:dyDescent="0.25">
      <c r="B38" s="71"/>
      <c r="C38" s="83"/>
      <c r="D38" s="83"/>
      <c r="E38" s="83"/>
      <c r="F38" s="83"/>
      <c r="G38" s="83"/>
      <c r="H38" s="83"/>
      <c r="I38" s="83"/>
      <c r="J38" s="83"/>
      <c r="K38" s="83"/>
      <c r="L38" s="83"/>
      <c r="M38" s="102"/>
      <c r="N38" s="101"/>
    </row>
    <row r="39" spans="2:14" ht="15.95" customHeight="1" x14ac:dyDescent="0.25">
      <c r="B39" s="71"/>
      <c r="C39" s="84"/>
      <c r="D39" s="83"/>
      <c r="E39" s="83"/>
      <c r="F39" s="83"/>
      <c r="G39" s="83"/>
      <c r="H39" s="83"/>
      <c r="I39" s="83"/>
      <c r="J39" s="83"/>
      <c r="K39" s="83"/>
      <c r="L39" s="83"/>
      <c r="M39" s="102"/>
      <c r="N39" s="101"/>
    </row>
    <row r="40" spans="2:14" ht="15.95" customHeight="1" x14ac:dyDescent="0.25">
      <c r="B40" s="71"/>
      <c r="C40" s="83"/>
      <c r="D40" s="83"/>
      <c r="E40" s="83"/>
      <c r="F40" s="83"/>
      <c r="G40" s="84"/>
      <c r="H40" s="83"/>
      <c r="I40" s="83"/>
      <c r="J40" s="83"/>
      <c r="K40" s="83"/>
      <c r="L40" s="83"/>
      <c r="M40" s="102"/>
      <c r="N40" s="101"/>
    </row>
    <row r="41" spans="2:14" ht="15.95" customHeight="1" x14ac:dyDescent="0.25">
      <c r="B41" s="71"/>
      <c r="C41" s="84"/>
      <c r="D41" s="84"/>
      <c r="E41" s="83"/>
      <c r="F41" s="83"/>
      <c r="G41" s="83"/>
      <c r="H41" s="83"/>
      <c r="I41" s="83"/>
      <c r="J41" s="83"/>
      <c r="K41" s="83"/>
      <c r="L41" s="83"/>
      <c r="M41" s="102"/>
      <c r="N41" s="101"/>
    </row>
    <row r="42" spans="2:14" ht="15.95" customHeight="1" x14ac:dyDescent="0.25">
      <c r="B42" s="72"/>
      <c r="C42" s="97"/>
      <c r="D42" s="97"/>
      <c r="E42" s="97"/>
      <c r="F42" s="97"/>
      <c r="G42" s="103"/>
      <c r="H42" s="97"/>
      <c r="I42" s="97"/>
      <c r="J42" s="97"/>
      <c r="K42" s="97"/>
      <c r="L42" s="97"/>
      <c r="M42" s="102"/>
      <c r="N42" s="101"/>
    </row>
    <row r="43" spans="2:14" ht="15.95" customHeight="1" x14ac:dyDescent="0.25">
      <c r="B43" s="266"/>
      <c r="C43" s="266"/>
      <c r="D43" s="266"/>
      <c r="E43" s="266"/>
      <c r="F43" s="266"/>
      <c r="G43" s="266"/>
      <c r="H43" s="266"/>
      <c r="I43" s="266"/>
      <c r="J43" s="266"/>
      <c r="K43" s="266"/>
      <c r="L43" s="266"/>
      <c r="M43" s="101"/>
      <c r="N43" s="101"/>
    </row>
    <row r="44" spans="2:14" ht="15.95" customHeight="1" x14ac:dyDescent="0.25">
      <c r="B44" s="71"/>
      <c r="C44" s="83"/>
      <c r="D44" s="83"/>
      <c r="E44" s="83"/>
      <c r="F44" s="83"/>
      <c r="G44" s="83"/>
      <c r="H44" s="83"/>
      <c r="I44" s="83"/>
      <c r="J44" s="83"/>
      <c r="K44" s="83"/>
      <c r="L44" s="83"/>
      <c r="M44" s="101"/>
      <c r="N44" s="101"/>
    </row>
    <row r="45" spans="2:14" ht="15.95" customHeight="1" x14ac:dyDescent="0.25">
      <c r="B45" s="71"/>
      <c r="C45" s="83"/>
      <c r="D45" s="83"/>
      <c r="E45" s="83"/>
      <c r="F45" s="83"/>
      <c r="G45" s="84"/>
      <c r="H45" s="83"/>
      <c r="I45" s="83"/>
      <c r="J45" s="83"/>
      <c r="K45" s="83"/>
      <c r="L45" s="83"/>
      <c r="M45" s="101"/>
      <c r="N45" s="101"/>
    </row>
    <row r="46" spans="2:14" ht="15.95" customHeight="1" x14ac:dyDescent="0.25">
      <c r="B46" s="71"/>
      <c r="C46" s="83"/>
      <c r="D46" s="83"/>
      <c r="E46" s="83"/>
      <c r="F46" s="83"/>
      <c r="G46" s="83"/>
      <c r="H46" s="83"/>
      <c r="I46" s="83"/>
      <c r="J46" s="83"/>
      <c r="K46" s="83"/>
      <c r="L46" s="83"/>
      <c r="M46" s="101"/>
      <c r="N46" s="101"/>
    </row>
  </sheetData>
  <mergeCells count="5">
    <mergeCell ref="B31:L31"/>
    <mergeCell ref="B43:L43"/>
    <mergeCell ref="B2:B8"/>
    <mergeCell ref="C2:N7"/>
    <mergeCell ref="B17:B18"/>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30"/>
  <sheetViews>
    <sheetView workbookViewId="0">
      <selection activeCell="C2" sqref="C2:N7"/>
    </sheetView>
  </sheetViews>
  <sheetFormatPr baseColWidth="10" defaultColWidth="9.140625" defaultRowHeight="15.75" x14ac:dyDescent="0.25"/>
  <cols>
    <col min="1" max="1" width="3.42578125" customWidth="1"/>
    <col min="2" max="2" width="46.42578125" style="29" customWidth="1"/>
    <col min="3" max="3" width="11.7109375" bestFit="1" customWidth="1"/>
    <col min="4" max="5" width="9.5703125" bestFit="1" customWidth="1"/>
    <col min="6" max="14" width="10.5703125" bestFit="1" customWidth="1"/>
  </cols>
  <sheetData>
    <row r="1" spans="2:15" ht="16.5" thickBot="1" x14ac:dyDescent="0.3"/>
    <row r="2" spans="2:15" ht="15" customHeight="1" x14ac:dyDescent="0.25">
      <c r="B2" s="267"/>
      <c r="C2" s="282"/>
      <c r="D2" s="283"/>
      <c r="E2" s="283"/>
      <c r="F2" s="283"/>
      <c r="G2" s="283"/>
      <c r="H2" s="283"/>
      <c r="I2" s="283"/>
      <c r="J2" s="283"/>
      <c r="K2" s="283"/>
      <c r="L2" s="283"/>
      <c r="M2" s="283"/>
      <c r="N2" s="284"/>
    </row>
    <row r="3" spans="2:15" ht="15" customHeight="1" x14ac:dyDescent="0.25">
      <c r="B3" s="268"/>
      <c r="C3" s="285"/>
      <c r="D3" s="286"/>
      <c r="E3" s="286"/>
      <c r="F3" s="286"/>
      <c r="G3" s="286"/>
      <c r="H3" s="286"/>
      <c r="I3" s="286"/>
      <c r="J3" s="286"/>
      <c r="K3" s="286"/>
      <c r="L3" s="286"/>
      <c r="M3" s="286"/>
      <c r="N3" s="287"/>
    </row>
    <row r="4" spans="2:15" ht="15" customHeight="1" x14ac:dyDescent="0.25">
      <c r="B4" s="268"/>
      <c r="C4" s="285"/>
      <c r="D4" s="286"/>
      <c r="E4" s="286"/>
      <c r="F4" s="286"/>
      <c r="G4" s="286"/>
      <c r="H4" s="286"/>
      <c r="I4" s="286"/>
      <c r="J4" s="286"/>
      <c r="K4" s="286"/>
      <c r="L4" s="286"/>
      <c r="M4" s="286"/>
      <c r="N4" s="287"/>
    </row>
    <row r="5" spans="2:15" ht="15" customHeight="1" x14ac:dyDescent="0.25">
      <c r="B5" s="268"/>
      <c r="C5" s="285"/>
      <c r="D5" s="286"/>
      <c r="E5" s="286"/>
      <c r="F5" s="286"/>
      <c r="G5" s="286"/>
      <c r="H5" s="286"/>
      <c r="I5" s="286"/>
      <c r="J5" s="286"/>
      <c r="K5" s="286"/>
      <c r="L5" s="286"/>
      <c r="M5" s="286"/>
      <c r="N5" s="287"/>
    </row>
    <row r="6" spans="2:15" ht="15" customHeight="1" x14ac:dyDescent="0.25">
      <c r="B6" s="268"/>
      <c r="C6" s="285"/>
      <c r="D6" s="286"/>
      <c r="E6" s="286"/>
      <c r="F6" s="286"/>
      <c r="G6" s="286"/>
      <c r="H6" s="286"/>
      <c r="I6" s="286"/>
      <c r="J6" s="286"/>
      <c r="K6" s="286"/>
      <c r="L6" s="286"/>
      <c r="M6" s="286"/>
      <c r="N6" s="287"/>
    </row>
    <row r="7" spans="2:15" ht="48.75" customHeight="1" thickBot="1" x14ac:dyDescent="0.3">
      <c r="B7" s="268"/>
      <c r="C7" s="285"/>
      <c r="D7" s="286"/>
      <c r="E7" s="286"/>
      <c r="F7" s="286"/>
      <c r="G7" s="286"/>
      <c r="H7" s="286"/>
      <c r="I7" s="286"/>
      <c r="J7" s="286"/>
      <c r="K7" s="286"/>
      <c r="L7" s="286"/>
      <c r="M7" s="286"/>
      <c r="N7" s="287"/>
    </row>
    <row r="8" spans="2:15" ht="18.75" customHeight="1" thickBot="1" x14ac:dyDescent="0.3">
      <c r="B8" s="281"/>
      <c r="C8" s="33">
        <v>2014</v>
      </c>
      <c r="D8" s="33">
        <v>2015</v>
      </c>
      <c r="E8" s="33">
        <v>2016</v>
      </c>
      <c r="F8" s="33">
        <v>2017</v>
      </c>
      <c r="G8" s="33">
        <v>2018</v>
      </c>
      <c r="H8" s="33">
        <v>2019</v>
      </c>
      <c r="I8" s="33">
        <v>2020</v>
      </c>
      <c r="J8" s="104">
        <v>2021</v>
      </c>
      <c r="K8" s="105">
        <v>2022</v>
      </c>
      <c r="L8" s="105">
        <v>2023</v>
      </c>
      <c r="M8" s="105">
        <v>2024</v>
      </c>
      <c r="N8" s="106">
        <v>2025</v>
      </c>
    </row>
    <row r="9" spans="2:15" x14ac:dyDescent="0.25">
      <c r="B9" s="63" t="s">
        <v>38</v>
      </c>
      <c r="C9" s="34"/>
      <c r="D9" s="35"/>
      <c r="E9" s="35"/>
      <c r="F9" s="35"/>
      <c r="G9" s="35"/>
      <c r="H9" s="35"/>
      <c r="I9" s="35"/>
      <c r="J9" s="36"/>
      <c r="K9" s="35"/>
      <c r="L9" s="35"/>
      <c r="M9" s="37"/>
      <c r="N9" s="38"/>
    </row>
    <row r="10" spans="2:15" x14ac:dyDescent="0.25">
      <c r="B10" s="64" t="s">
        <v>6</v>
      </c>
      <c r="C10" s="140">
        <f>'1.Income statement'!C12</f>
        <v>2081</v>
      </c>
      <c r="D10" s="140">
        <f>'1.Income statement'!D12</f>
        <v>2222</v>
      </c>
      <c r="E10" s="140">
        <f>'1.Income statement'!E12</f>
        <v>2357</v>
      </c>
      <c r="F10" s="140">
        <f>'1.Income statement'!F12</f>
        <v>2403</v>
      </c>
      <c r="G10" s="140">
        <f>'1.Income statement'!G12</f>
        <v>2155</v>
      </c>
      <c r="H10" s="140">
        <f>'1.Income statement'!H12</f>
        <v>2585</v>
      </c>
      <c r="I10" s="140">
        <f>'1.Income statement'!I12</f>
        <v>2815</v>
      </c>
      <c r="J10" s="141">
        <f>'1.Income statement'!J12</f>
        <v>2936.9340000000002</v>
      </c>
      <c r="K10" s="140">
        <f>'1.Income statement'!K12</f>
        <v>3083.7807000000003</v>
      </c>
      <c r="L10" s="140">
        <f>'1.Income statement'!L12</f>
        <v>3237.9697350000006</v>
      </c>
      <c r="M10" s="140">
        <f>'1.Income statement'!M12</f>
        <v>3399.8682217500004</v>
      </c>
      <c r="N10" s="142">
        <f>'1.Income statement'!N12</f>
        <v>3569.8616328375001</v>
      </c>
    </row>
    <row r="11" spans="2:15" x14ac:dyDescent="0.25">
      <c r="B11" s="196" t="s">
        <v>40</v>
      </c>
      <c r="C11" s="154">
        <v>438</v>
      </c>
      <c r="D11" s="154">
        <v>481</v>
      </c>
      <c r="E11" s="154">
        <v>489</v>
      </c>
      <c r="F11" s="154">
        <v>553</v>
      </c>
      <c r="G11" s="154">
        <v>522</v>
      </c>
      <c r="H11" s="154">
        <v>496</v>
      </c>
      <c r="I11" s="154">
        <v>458</v>
      </c>
      <c r="J11" s="143">
        <f>(I11*'1.Income statement'!$P$11)+'2.Flujos de caja'!I11</f>
        <v>480.9</v>
      </c>
      <c r="K11" s="144">
        <f>(J11*'1.Income statement'!$P$11)+'2.Flujos de caja'!J11</f>
        <v>504.94499999999999</v>
      </c>
      <c r="L11" s="144">
        <f>(K11*'1.Income statement'!$P$11)+'2.Flujos de caja'!K11</f>
        <v>530.19224999999994</v>
      </c>
      <c r="M11" s="144">
        <f>(L11*'1.Income statement'!$P$11)+'2.Flujos de caja'!L11</f>
        <v>556.70186249999995</v>
      </c>
      <c r="N11" s="145">
        <f>(M11*'1.Income statement'!$P$11)+'2.Flujos de caja'!M11</f>
        <v>584.53695562499991</v>
      </c>
    </row>
    <row r="12" spans="2:15" x14ac:dyDescent="0.25">
      <c r="B12" s="197" t="s">
        <v>39</v>
      </c>
      <c r="C12" s="146">
        <f>'1.Income statement'!C17</f>
        <v>168</v>
      </c>
      <c r="D12" s="146">
        <f>'1.Income statement'!D17</f>
        <v>150</v>
      </c>
      <c r="E12" s="146">
        <f>'1.Income statement'!E17</f>
        <v>147</v>
      </c>
      <c r="F12" s="146">
        <f>'1.Income statement'!F17</f>
        <v>155</v>
      </c>
      <c r="G12" s="146">
        <f>'1.Income statement'!G17</f>
        <v>175</v>
      </c>
      <c r="H12" s="146">
        <f>'1.Income statement'!H17</f>
        <v>185</v>
      </c>
      <c r="I12" s="146">
        <f>'1.Income statement'!I17</f>
        <v>201</v>
      </c>
      <c r="J12" s="147">
        <f>'1.Income statement'!J17</f>
        <v>211.05</v>
      </c>
      <c r="K12" s="146">
        <f>'1.Income statement'!K17</f>
        <v>221.60250000000002</v>
      </c>
      <c r="L12" s="146">
        <f>'1.Income statement'!L17</f>
        <v>232.68262500000003</v>
      </c>
      <c r="M12" s="146">
        <f>'1.Income statement'!M17</f>
        <v>244.31675625000003</v>
      </c>
      <c r="N12" s="148">
        <f>'1.Income statement'!N17</f>
        <v>256.53259406250004</v>
      </c>
    </row>
    <row r="13" spans="2:15" x14ac:dyDescent="0.25">
      <c r="B13" s="197" t="s">
        <v>41</v>
      </c>
      <c r="C13" s="146">
        <f>'1.Income statement'!C20</f>
        <v>592</v>
      </c>
      <c r="D13" s="146">
        <f>'1.Income statement'!D20</f>
        <v>642</v>
      </c>
      <c r="E13" s="146">
        <f>'1.Income statement'!E20</f>
        <v>671</v>
      </c>
      <c r="F13" s="146">
        <f>'1.Income statement'!F20</f>
        <v>644</v>
      </c>
      <c r="G13" s="146">
        <f>'1.Income statement'!G20</f>
        <v>298</v>
      </c>
      <c r="H13" s="146">
        <f>'1.Income statement'!H20</f>
        <v>414</v>
      </c>
      <c r="I13" s="146">
        <f>'1.Income statement'!I20</f>
        <v>483</v>
      </c>
      <c r="J13" s="147">
        <f>'1.Income statement'!J20</f>
        <v>484.89713999999998</v>
      </c>
      <c r="K13" s="146">
        <f>'1.Income statement'!K20</f>
        <v>509.141997</v>
      </c>
      <c r="L13" s="146">
        <f>'1.Income statement'!L20</f>
        <v>534.59909685000002</v>
      </c>
      <c r="M13" s="146">
        <f>'1.Income statement'!M20</f>
        <v>561.3290516925</v>
      </c>
      <c r="N13" s="148">
        <f>'1.Income statement'!N20</f>
        <v>589.39550427712504</v>
      </c>
    </row>
    <row r="14" spans="2:15" x14ac:dyDescent="0.25">
      <c r="B14" s="198" t="s">
        <v>80</v>
      </c>
      <c r="C14" s="195">
        <f>'1.Income statement'!C23</f>
        <v>0</v>
      </c>
      <c r="D14" s="195">
        <f>'1.Income statement'!D23</f>
        <v>0</v>
      </c>
      <c r="E14" s="195">
        <f>'1.Income statement'!E23</f>
        <v>0</v>
      </c>
      <c r="F14" s="195">
        <f>'1.Income statement'!F23</f>
        <v>0</v>
      </c>
      <c r="G14" s="195">
        <f>'1.Income statement'!G23</f>
        <v>0</v>
      </c>
      <c r="H14" s="195">
        <f>'1.Income statement'!H23</f>
        <v>0</v>
      </c>
      <c r="I14" s="195">
        <f>'1.Income statement'!I23</f>
        <v>0</v>
      </c>
      <c r="J14" s="238">
        <f>'1.Income statement'!J23</f>
        <v>0</v>
      </c>
      <c r="K14" s="202">
        <f>'1.Income statement'!K23</f>
        <v>0</v>
      </c>
      <c r="L14" s="202">
        <f>'1.Income statement'!L23</f>
        <v>0</v>
      </c>
      <c r="M14" s="202">
        <f>'1.Income statement'!M23</f>
        <v>0</v>
      </c>
      <c r="N14" s="203">
        <f>'1.Income statement'!N23</f>
        <v>0</v>
      </c>
    </row>
    <row r="15" spans="2:15" x14ac:dyDescent="0.25">
      <c r="B15" s="65" t="s">
        <v>8</v>
      </c>
      <c r="C15" s="149">
        <f t="shared" ref="C15:J15" si="0">C10-C11-C12-C13-C14</f>
        <v>883</v>
      </c>
      <c r="D15" s="149">
        <f t="shared" si="0"/>
        <v>949</v>
      </c>
      <c r="E15" s="149">
        <f t="shared" si="0"/>
        <v>1050</v>
      </c>
      <c r="F15" s="149">
        <f t="shared" si="0"/>
        <v>1051</v>
      </c>
      <c r="G15" s="149">
        <f t="shared" si="0"/>
        <v>1160</v>
      </c>
      <c r="H15" s="149">
        <f t="shared" si="0"/>
        <v>1490</v>
      </c>
      <c r="I15" s="149">
        <f t="shared" si="0"/>
        <v>1673</v>
      </c>
      <c r="J15" s="213">
        <f t="shared" si="0"/>
        <v>1760.0868599999999</v>
      </c>
      <c r="K15" s="149">
        <f t="shared" ref="K15:M15" si="1">K10-K11-K12-K13-K14</f>
        <v>1848.0912030000002</v>
      </c>
      <c r="L15" s="149">
        <f t="shared" si="1"/>
        <v>1940.4957631500006</v>
      </c>
      <c r="M15" s="149">
        <f t="shared" si="1"/>
        <v>2037.5205513075007</v>
      </c>
      <c r="N15" s="149">
        <f>N10-N11-N12-N13-N14</f>
        <v>2139.3965788728756</v>
      </c>
      <c r="O15" s="227"/>
    </row>
    <row r="16" spans="2:15" ht="16.5" thickBot="1" x14ac:dyDescent="0.3">
      <c r="B16" s="66" t="s">
        <v>9</v>
      </c>
      <c r="C16" s="39">
        <f>C15/'1.Income statement'!C27</f>
        <v>25.970588235294116</v>
      </c>
      <c r="D16" s="39">
        <f>D15/'1.Income statement'!D27</f>
        <v>29.65625</v>
      </c>
      <c r="E16" s="39">
        <f>E15/'1.Income statement'!E27</f>
        <v>34.539473684210527</v>
      </c>
      <c r="F16" s="39">
        <f>F15/'1.Income statement'!F27</f>
        <v>36.241379310344826</v>
      </c>
      <c r="G16" s="39">
        <f>G15/'1.Income statement'!G27</f>
        <v>42.962962962962962</v>
      </c>
      <c r="H16" s="39">
        <f>H15/'1.Income statement'!H27</f>
        <v>58.661417322834652</v>
      </c>
      <c r="I16" s="39">
        <f>I15/'1.Income statement'!I27</f>
        <v>69.708333333333329</v>
      </c>
      <c r="J16" s="40">
        <f>J15/'1.Income statement'!J27</f>
        <v>80.003948181818174</v>
      </c>
      <c r="K16" s="39">
        <f>K15/'1.Income statement'!K27</f>
        <v>92.404560150000009</v>
      </c>
      <c r="L16" s="39">
        <f>L15/'1.Income statement'!L27</f>
        <v>107.80532017500003</v>
      </c>
      <c r="M16" s="39">
        <f>M15/'1.Income statement'!M27</f>
        <v>127.34503445671879</v>
      </c>
      <c r="N16" s="41">
        <f>N15/'1.Income statement'!N27</f>
        <v>142.62643859152504</v>
      </c>
      <c r="O16" s="217"/>
    </row>
    <row r="17" spans="2:14" x14ac:dyDescent="0.25">
      <c r="B17" s="28"/>
      <c r="C17" s="3"/>
      <c r="D17" s="3"/>
      <c r="E17" s="3"/>
      <c r="F17" s="3"/>
      <c r="G17" s="3"/>
      <c r="H17" s="3"/>
      <c r="I17" s="3"/>
      <c r="J17" s="3"/>
      <c r="K17" s="3"/>
      <c r="L17" s="3"/>
      <c r="M17" s="3"/>
      <c r="N17" s="3"/>
    </row>
    <row r="18" spans="2:14" x14ac:dyDescent="0.25">
      <c r="B18" s="4"/>
      <c r="C18" s="3"/>
      <c r="D18" s="3"/>
      <c r="E18" s="3"/>
      <c r="F18" s="3"/>
      <c r="G18" s="3"/>
      <c r="H18" s="3"/>
      <c r="I18" s="3"/>
      <c r="J18" s="3"/>
      <c r="K18" s="3"/>
      <c r="L18" s="3"/>
      <c r="M18" s="3"/>
      <c r="N18" s="3"/>
    </row>
    <row r="19" spans="2:14" x14ac:dyDescent="0.25">
      <c r="B19" s="28"/>
      <c r="C19" s="3"/>
      <c r="D19" s="3"/>
      <c r="E19" s="3"/>
      <c r="F19" s="3"/>
      <c r="G19" s="3"/>
      <c r="H19" s="3"/>
      <c r="I19" s="3"/>
      <c r="J19" s="3"/>
      <c r="K19" s="3"/>
      <c r="L19" s="3"/>
      <c r="M19" s="3"/>
      <c r="N19" s="3"/>
    </row>
    <row r="20" spans="2:14" x14ac:dyDescent="0.25">
      <c r="B20" s="28"/>
      <c r="C20" s="3"/>
      <c r="D20" s="3"/>
      <c r="E20" s="3"/>
      <c r="F20" s="3"/>
      <c r="G20" s="3"/>
      <c r="H20" s="3"/>
      <c r="I20" s="3"/>
      <c r="J20" s="3"/>
      <c r="K20" s="3"/>
      <c r="L20" s="3"/>
      <c r="M20" s="3"/>
      <c r="N20" s="3"/>
    </row>
    <row r="21" spans="2:14" x14ac:dyDescent="0.25">
      <c r="B21" s="28"/>
      <c r="C21" s="3"/>
      <c r="D21" s="3"/>
      <c r="E21" s="3"/>
      <c r="F21" s="3"/>
      <c r="G21" s="3"/>
      <c r="H21" s="3"/>
      <c r="I21" s="3"/>
      <c r="J21" s="214"/>
      <c r="K21" s="3"/>
      <c r="L21" s="3"/>
      <c r="M21" s="3"/>
      <c r="N21" s="3"/>
    </row>
    <row r="22" spans="2:14" x14ac:dyDescent="0.25">
      <c r="B22" s="28"/>
      <c r="C22" s="3"/>
      <c r="D22" s="3"/>
      <c r="E22" s="3"/>
      <c r="F22" s="3"/>
      <c r="G22" s="3"/>
      <c r="H22" s="3"/>
      <c r="I22" s="3"/>
      <c r="J22" s="3"/>
      <c r="K22" s="3"/>
      <c r="L22" s="3"/>
      <c r="M22" s="3"/>
      <c r="N22" s="3"/>
    </row>
    <row r="23" spans="2:14" x14ac:dyDescent="0.25">
      <c r="B23" s="28"/>
      <c r="C23" s="3"/>
      <c r="D23" s="3"/>
      <c r="E23" s="3"/>
      <c r="F23" s="3"/>
      <c r="G23" s="3"/>
      <c r="H23" s="3"/>
      <c r="I23" s="3"/>
      <c r="J23" s="3"/>
      <c r="K23" s="3"/>
      <c r="L23" s="3"/>
      <c r="M23" s="3"/>
      <c r="N23" s="3"/>
    </row>
    <row r="24" spans="2:14" x14ac:dyDescent="0.25">
      <c r="B24" s="28"/>
      <c r="C24" s="2"/>
      <c r="D24" s="2"/>
      <c r="E24" s="2"/>
      <c r="F24" s="2"/>
      <c r="G24" s="2"/>
      <c r="H24" s="2"/>
      <c r="I24" s="2"/>
      <c r="J24" s="2"/>
      <c r="K24" s="2"/>
      <c r="L24" s="2"/>
      <c r="M24" s="2"/>
      <c r="N24" s="2"/>
    </row>
    <row r="25" spans="2:14" x14ac:dyDescent="0.25">
      <c r="B25" s="27"/>
      <c r="C25" s="1"/>
      <c r="D25" s="1"/>
      <c r="E25" s="1"/>
      <c r="F25" s="1"/>
      <c r="G25" s="1"/>
      <c r="H25" s="1"/>
      <c r="I25" s="1"/>
      <c r="J25" s="1"/>
      <c r="K25" s="1"/>
      <c r="L25" s="1"/>
      <c r="M25" s="1"/>
      <c r="N25" s="1"/>
    </row>
    <row r="26" spans="2:14" x14ac:dyDescent="0.25">
      <c r="B26" s="27"/>
      <c r="C26" s="1"/>
      <c r="D26" s="1"/>
      <c r="E26" s="1"/>
      <c r="F26" s="1"/>
      <c r="G26" s="1"/>
      <c r="H26" s="1"/>
      <c r="I26" s="1"/>
      <c r="J26" s="1"/>
      <c r="K26" s="1"/>
      <c r="L26" s="1"/>
      <c r="M26" s="1"/>
      <c r="N26" s="1"/>
    </row>
    <row r="27" spans="2:14" x14ac:dyDescent="0.25">
      <c r="B27" s="27"/>
      <c r="C27" s="1"/>
      <c r="D27" s="1"/>
      <c r="E27" s="1"/>
      <c r="F27" s="1"/>
      <c r="G27" s="1"/>
      <c r="H27" s="1"/>
      <c r="I27" s="1"/>
      <c r="J27" s="1"/>
      <c r="K27" s="1"/>
      <c r="L27" s="1"/>
      <c r="M27" s="1"/>
      <c r="N27" s="1"/>
    </row>
    <row r="28" spans="2:14" x14ac:dyDescent="0.25">
      <c r="B28" s="27"/>
      <c r="C28" s="1"/>
      <c r="D28" s="1"/>
      <c r="E28" s="1"/>
      <c r="F28" s="1"/>
      <c r="G28" s="1"/>
      <c r="H28" s="1"/>
      <c r="I28" s="1"/>
      <c r="J28" s="1"/>
      <c r="K28" s="1"/>
      <c r="L28" s="1"/>
      <c r="M28" s="1"/>
      <c r="N28" s="1"/>
    </row>
    <row r="29" spans="2:14" x14ac:dyDescent="0.25">
      <c r="B29" s="27"/>
      <c r="C29" s="1"/>
      <c r="D29" s="1"/>
      <c r="E29" s="1"/>
      <c r="F29" s="1"/>
      <c r="G29" s="1"/>
      <c r="H29" s="1"/>
      <c r="I29" s="1"/>
      <c r="J29" s="1"/>
      <c r="K29" s="1"/>
      <c r="L29" s="1"/>
      <c r="M29" s="1"/>
      <c r="N29" s="1"/>
    </row>
    <row r="30" spans="2:14" x14ac:dyDescent="0.25">
      <c r="B30" s="27"/>
      <c r="C30" s="1"/>
      <c r="D30" s="1"/>
      <c r="E30" s="1"/>
      <c r="F30" s="1"/>
      <c r="G30" s="1"/>
      <c r="H30" s="1"/>
      <c r="I30" s="1"/>
      <c r="J30" s="1"/>
      <c r="K30" s="1"/>
      <c r="L30" s="1"/>
      <c r="M30" s="1"/>
      <c r="N30" s="1"/>
    </row>
  </sheetData>
  <mergeCells count="2">
    <mergeCell ref="B2:B8"/>
    <mergeCell ref="C2:N7"/>
  </mergeCells>
  <pageMargins left="0.7" right="0.7" top="0.75" bottom="0.75" header="0.3" footer="0.3"/>
  <pageSetup paperSize="9" orientation="portrait" horizontalDpi="0"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P28"/>
  <sheetViews>
    <sheetView topLeftCell="A3" workbookViewId="0">
      <selection activeCell="C2" sqref="C2:N7"/>
    </sheetView>
  </sheetViews>
  <sheetFormatPr baseColWidth="10" defaultColWidth="9.140625" defaultRowHeight="15" x14ac:dyDescent="0.25"/>
  <cols>
    <col min="1" max="1" width="4.140625" customWidth="1"/>
    <col min="2" max="2" width="45.7109375" customWidth="1"/>
    <col min="3" max="3" width="8.5703125" customWidth="1"/>
    <col min="4" max="4" width="9" customWidth="1"/>
    <col min="15" max="15" width="13.85546875" customWidth="1"/>
  </cols>
  <sheetData>
    <row r="1" spans="2:16" ht="15.75" thickBot="1" x14ac:dyDescent="0.3"/>
    <row r="2" spans="2:16" ht="15" customHeight="1" x14ac:dyDescent="0.25">
      <c r="B2" s="288"/>
      <c r="C2" s="282"/>
      <c r="D2" s="283"/>
      <c r="E2" s="283"/>
      <c r="F2" s="283"/>
      <c r="G2" s="283"/>
      <c r="H2" s="283"/>
      <c r="I2" s="283"/>
      <c r="J2" s="283"/>
      <c r="K2" s="283"/>
      <c r="L2" s="283"/>
      <c r="M2" s="283"/>
      <c r="N2" s="284"/>
    </row>
    <row r="3" spans="2:16" ht="15" customHeight="1" x14ac:dyDescent="0.25">
      <c r="B3" s="289"/>
      <c r="C3" s="285"/>
      <c r="D3" s="286"/>
      <c r="E3" s="286"/>
      <c r="F3" s="286"/>
      <c r="G3" s="286"/>
      <c r="H3" s="286"/>
      <c r="I3" s="286"/>
      <c r="J3" s="286"/>
      <c r="K3" s="286"/>
      <c r="L3" s="286"/>
      <c r="M3" s="286"/>
      <c r="N3" s="287"/>
    </row>
    <row r="4" spans="2:16" ht="15" customHeight="1" x14ac:dyDescent="0.25">
      <c r="B4" s="289"/>
      <c r="C4" s="285"/>
      <c r="D4" s="286"/>
      <c r="E4" s="286"/>
      <c r="F4" s="286"/>
      <c r="G4" s="286"/>
      <c r="H4" s="286"/>
      <c r="I4" s="286"/>
      <c r="J4" s="286"/>
      <c r="K4" s="286"/>
      <c r="L4" s="286"/>
      <c r="M4" s="286"/>
      <c r="N4" s="287"/>
    </row>
    <row r="5" spans="2:16" ht="15" customHeight="1" x14ac:dyDescent="0.25">
      <c r="B5" s="289"/>
      <c r="C5" s="285"/>
      <c r="D5" s="286"/>
      <c r="E5" s="286"/>
      <c r="F5" s="286"/>
      <c r="G5" s="286"/>
      <c r="H5" s="286"/>
      <c r="I5" s="286"/>
      <c r="J5" s="286"/>
      <c r="K5" s="286"/>
      <c r="L5" s="286"/>
      <c r="M5" s="286"/>
      <c r="N5" s="287"/>
    </row>
    <row r="6" spans="2:16" ht="15" customHeight="1" x14ac:dyDescent="0.25">
      <c r="B6" s="289"/>
      <c r="C6" s="285"/>
      <c r="D6" s="286"/>
      <c r="E6" s="286"/>
      <c r="F6" s="286"/>
      <c r="G6" s="286"/>
      <c r="H6" s="286"/>
      <c r="I6" s="286"/>
      <c r="J6" s="286"/>
      <c r="K6" s="286"/>
      <c r="L6" s="286"/>
      <c r="M6" s="286"/>
      <c r="N6" s="287"/>
    </row>
    <row r="7" spans="2:16" ht="48.75" customHeight="1" thickBot="1" x14ac:dyDescent="0.3">
      <c r="B7" s="289"/>
      <c r="C7" s="285"/>
      <c r="D7" s="286"/>
      <c r="E7" s="286"/>
      <c r="F7" s="286"/>
      <c r="G7" s="286"/>
      <c r="H7" s="286"/>
      <c r="I7" s="286"/>
      <c r="J7" s="286"/>
      <c r="K7" s="286"/>
      <c r="L7" s="286"/>
      <c r="M7" s="286"/>
      <c r="N7" s="287"/>
    </row>
    <row r="8" spans="2:16" ht="18.75" customHeight="1" thickBot="1" x14ac:dyDescent="0.3">
      <c r="B8" s="289"/>
      <c r="C8" s="33">
        <v>2014</v>
      </c>
      <c r="D8" s="33">
        <v>2015</v>
      </c>
      <c r="E8" s="33">
        <v>2016</v>
      </c>
      <c r="F8" s="33">
        <v>2017</v>
      </c>
      <c r="G8" s="33">
        <v>2018</v>
      </c>
      <c r="H8" s="33">
        <v>2019</v>
      </c>
      <c r="I8" s="33">
        <v>2020</v>
      </c>
      <c r="J8" s="104">
        <v>2021</v>
      </c>
      <c r="K8" s="105">
        <v>2022</v>
      </c>
      <c r="L8" s="105">
        <v>2023</v>
      </c>
      <c r="M8" s="105">
        <v>2024</v>
      </c>
      <c r="N8" s="106">
        <v>2025</v>
      </c>
    </row>
    <row r="9" spans="2:16" ht="18.75" thickBot="1" x14ac:dyDescent="0.4">
      <c r="B9" s="44" t="s">
        <v>42</v>
      </c>
      <c r="C9" s="67"/>
      <c r="D9" s="68"/>
      <c r="E9" s="68"/>
      <c r="F9" s="68"/>
      <c r="G9" s="68"/>
      <c r="H9" s="68"/>
      <c r="I9" s="151"/>
      <c r="J9" s="67"/>
      <c r="K9" s="68"/>
      <c r="L9" s="68"/>
      <c r="M9" s="50"/>
      <c r="N9" s="51"/>
    </row>
    <row r="10" spans="2:16" ht="17.25" thickBot="1" x14ac:dyDescent="0.35">
      <c r="B10" s="218" t="s">
        <v>11</v>
      </c>
      <c r="C10" s="46">
        <f>'1.Income statement'!C15</f>
        <v>1830</v>
      </c>
      <c r="D10" s="46">
        <f>'1.Income statement'!D15</f>
        <v>1953</v>
      </c>
      <c r="E10" s="46">
        <f>'1.Income statement'!E15</f>
        <v>2060</v>
      </c>
      <c r="F10" s="46">
        <f>'1.Income statement'!F15</f>
        <v>2080</v>
      </c>
      <c r="G10" s="46">
        <f>'1.Income statement'!G15</f>
        <v>1810</v>
      </c>
      <c r="H10" s="46">
        <f>'1.Income statement'!H15</f>
        <v>2216</v>
      </c>
      <c r="I10" s="46">
        <f>'1.Income statement'!I15</f>
        <v>2418</v>
      </c>
      <c r="J10" s="45">
        <f>'1.Income statement'!J15</f>
        <v>2520.0840000000003</v>
      </c>
      <c r="K10" s="46">
        <f>'1.Income statement'!K15</f>
        <v>2646.0882000000001</v>
      </c>
      <c r="L10" s="46">
        <f>'1.Income statement'!L15</f>
        <v>2778.3926100000003</v>
      </c>
      <c r="M10" s="46">
        <f>'1.Income statement'!M15</f>
        <v>2917.3122405000004</v>
      </c>
      <c r="N10" s="47">
        <f>'1.Income statement'!N15</f>
        <v>3063.1778525250002</v>
      </c>
      <c r="O10" s="16" t="s">
        <v>33</v>
      </c>
      <c r="P10" s="10">
        <f>'1.Income statement'!$P$11</f>
        <v>0.05</v>
      </c>
    </row>
    <row r="11" spans="2:16" ht="16.5" x14ac:dyDescent="0.3">
      <c r="B11" s="219" t="s">
        <v>43</v>
      </c>
      <c r="C11" s="53">
        <f>'1.Income statement'!C17</f>
        <v>168</v>
      </c>
      <c r="D11" s="53">
        <f>'1.Income statement'!D17</f>
        <v>150</v>
      </c>
      <c r="E11" s="53">
        <f>'1.Income statement'!E17</f>
        <v>147</v>
      </c>
      <c r="F11" s="53">
        <f>'1.Income statement'!F17</f>
        <v>155</v>
      </c>
      <c r="G11" s="53">
        <f>'1.Income statement'!G17</f>
        <v>175</v>
      </c>
      <c r="H11" s="53">
        <f>'1.Income statement'!H17</f>
        <v>185</v>
      </c>
      <c r="I11" s="53">
        <f>'1.Income statement'!I17</f>
        <v>201</v>
      </c>
      <c r="J11" s="52">
        <f>'1.Income statement'!J17</f>
        <v>211.05</v>
      </c>
      <c r="K11" s="53">
        <f>'1.Income statement'!K17</f>
        <v>221.60250000000002</v>
      </c>
      <c r="L11" s="53">
        <f>'1.Income statement'!L17</f>
        <v>232.68262500000003</v>
      </c>
      <c r="M11" s="53">
        <f>'1.Income statement'!M17</f>
        <v>244.31675625000003</v>
      </c>
      <c r="N11" s="54">
        <f>'1.Income statement'!N17</f>
        <v>256.53259406250004</v>
      </c>
    </row>
    <row r="12" spans="2:16" x14ac:dyDescent="0.25">
      <c r="B12" s="220" t="s">
        <v>41</v>
      </c>
      <c r="C12" s="55">
        <f>'1.Income statement'!C20</f>
        <v>592</v>
      </c>
      <c r="D12" s="55">
        <f>'1.Income statement'!D20</f>
        <v>642</v>
      </c>
      <c r="E12" s="55">
        <f>'1.Income statement'!E20</f>
        <v>671</v>
      </c>
      <c r="F12" s="55">
        <f>'1.Income statement'!F20</f>
        <v>644</v>
      </c>
      <c r="G12" s="55">
        <f>'1.Income statement'!G20</f>
        <v>298</v>
      </c>
      <c r="H12" s="55">
        <f>'1.Income statement'!H20</f>
        <v>414</v>
      </c>
      <c r="I12" s="56">
        <f>'1.Income statement'!I20</f>
        <v>483</v>
      </c>
      <c r="J12" s="55">
        <f>'1.Income statement'!J20</f>
        <v>484.89713999999998</v>
      </c>
      <c r="K12" s="55">
        <f>'1.Income statement'!K20</f>
        <v>509.141997</v>
      </c>
      <c r="L12" s="55">
        <f>'1.Income statement'!L20</f>
        <v>534.59909685000002</v>
      </c>
      <c r="M12" s="55">
        <f>'1.Income statement'!M20</f>
        <v>561.3290516925</v>
      </c>
      <c r="N12" s="56">
        <f>'1.Income statement'!N20</f>
        <v>589.39550427712504</v>
      </c>
    </row>
    <row r="13" spans="2:16" x14ac:dyDescent="0.25">
      <c r="B13" s="221" t="s">
        <v>12</v>
      </c>
      <c r="C13" s="46">
        <f>'1.Income statement'!C24</f>
        <v>1070</v>
      </c>
      <c r="D13" s="46">
        <f>'1.Income statement'!D24</f>
        <v>1161</v>
      </c>
      <c r="E13" s="46">
        <f>'1.Income statement'!E24</f>
        <v>1242</v>
      </c>
      <c r="F13" s="46">
        <f>'1.Income statement'!F24</f>
        <v>1281</v>
      </c>
      <c r="G13" s="46">
        <f>'1.Income statement'!G24</f>
        <v>1337</v>
      </c>
      <c r="H13" s="46">
        <f>'1.Income statement'!H24</f>
        <v>1617</v>
      </c>
      <c r="I13" s="46">
        <f>'1.Income statement'!I24</f>
        <v>1734</v>
      </c>
      <c r="J13" s="45">
        <f>'1.Income statement'!J24</f>
        <v>1824.1368600000001</v>
      </c>
      <c r="K13" s="46">
        <f>'1.Income statement'!K24</f>
        <v>1915.3437030000002</v>
      </c>
      <c r="L13" s="46">
        <f>'1.Income statement'!L24</f>
        <v>2011.1108881500004</v>
      </c>
      <c r="M13" s="46">
        <f>'1.Income statement'!M24</f>
        <v>2111.6664325575002</v>
      </c>
      <c r="N13" s="47">
        <f>'1.Income statement'!N24</f>
        <v>2217.2497541853754</v>
      </c>
    </row>
    <row r="14" spans="2:16" x14ac:dyDescent="0.25">
      <c r="B14" s="222" t="s">
        <v>47</v>
      </c>
      <c r="C14" s="246">
        <v>124</v>
      </c>
      <c r="D14" s="246">
        <v>175</v>
      </c>
      <c r="E14" s="246">
        <v>189</v>
      </c>
      <c r="F14" s="246">
        <v>293</v>
      </c>
      <c r="G14" s="246">
        <v>217</v>
      </c>
      <c r="H14" s="254">
        <v>176</v>
      </c>
      <c r="I14" s="199">
        <v>1751</v>
      </c>
      <c r="J14" s="55">
        <f>I14*$P$10+I14</f>
        <v>1838.55</v>
      </c>
      <c r="K14" s="55">
        <f t="shared" ref="K14:N14" si="0">J14*$P$10+J14</f>
        <v>1930.4775</v>
      </c>
      <c r="L14" s="55">
        <f t="shared" si="0"/>
        <v>2027.0013750000001</v>
      </c>
      <c r="M14" s="55">
        <f t="shared" si="0"/>
        <v>2128.3514437500003</v>
      </c>
      <c r="N14" s="55">
        <f t="shared" si="0"/>
        <v>2234.7690159375002</v>
      </c>
      <c r="O14" s="227"/>
    </row>
    <row r="15" spans="2:16" x14ac:dyDescent="0.25">
      <c r="B15" s="223" t="s">
        <v>44</v>
      </c>
      <c r="C15" s="246">
        <v>4342</v>
      </c>
      <c r="D15" s="246">
        <v>4624</v>
      </c>
      <c r="E15" s="246">
        <v>4924</v>
      </c>
      <c r="F15" s="246">
        <v>5081</v>
      </c>
      <c r="G15" s="246">
        <v>5005</v>
      </c>
      <c r="H15" s="255">
        <v>5206</v>
      </c>
      <c r="I15" s="152">
        <v>5513</v>
      </c>
      <c r="J15" s="55">
        <f t="shared" ref="J15:J17" si="1">I15*$P$10+I15</f>
        <v>5788.65</v>
      </c>
      <c r="K15" s="55">
        <f t="shared" ref="K15:N15" si="2">J15*$P$10+J15</f>
        <v>6078.0824999999995</v>
      </c>
      <c r="L15" s="55">
        <f t="shared" si="2"/>
        <v>6381.9866249999995</v>
      </c>
      <c r="M15" s="55">
        <f t="shared" si="2"/>
        <v>6701.0859562499991</v>
      </c>
      <c r="N15" s="56">
        <f t="shared" si="2"/>
        <v>7036.1402540624986</v>
      </c>
    </row>
    <row r="16" spans="2:16" x14ac:dyDescent="0.25">
      <c r="B16" s="222" t="s">
        <v>45</v>
      </c>
      <c r="C16" s="246">
        <v>367</v>
      </c>
      <c r="D16" s="246">
        <v>391</v>
      </c>
      <c r="E16" s="246">
        <v>391</v>
      </c>
      <c r="F16" s="246">
        <v>391</v>
      </c>
      <c r="G16" s="246">
        <v>302</v>
      </c>
      <c r="H16" s="255">
        <v>302</v>
      </c>
      <c r="I16" s="152">
        <v>302</v>
      </c>
      <c r="J16" s="55">
        <f t="shared" si="1"/>
        <v>317.10000000000002</v>
      </c>
      <c r="K16" s="55">
        <f t="shared" ref="K16:N16" si="3">J16*$P$10+J16</f>
        <v>332.95500000000004</v>
      </c>
      <c r="L16" s="55">
        <f t="shared" si="3"/>
        <v>349.60275000000001</v>
      </c>
      <c r="M16" s="55">
        <f t="shared" si="3"/>
        <v>367.08288750000003</v>
      </c>
      <c r="N16" s="56">
        <f t="shared" si="3"/>
        <v>385.437031875</v>
      </c>
    </row>
    <row r="17" spans="2:14" x14ac:dyDescent="0.25">
      <c r="B17" s="222" t="s">
        <v>46</v>
      </c>
      <c r="C17" s="247">
        <v>-1621</v>
      </c>
      <c r="D17" s="247">
        <v>-1701</v>
      </c>
      <c r="E17" s="247">
        <v>-1787</v>
      </c>
      <c r="F17" s="247">
        <v>-1428</v>
      </c>
      <c r="G17" s="246">
        <v>-1520</v>
      </c>
      <c r="H17" s="247">
        <v>-1713</v>
      </c>
      <c r="I17" s="200">
        <v>-878</v>
      </c>
      <c r="J17" s="55">
        <f t="shared" si="1"/>
        <v>-921.9</v>
      </c>
      <c r="K17" s="153">
        <f t="shared" ref="K17:N17" si="4">J17*$P$10+J17</f>
        <v>-967.995</v>
      </c>
      <c r="L17" s="153">
        <f t="shared" si="4"/>
        <v>-1016.39475</v>
      </c>
      <c r="M17" s="153">
        <f t="shared" si="4"/>
        <v>-1067.2144875000001</v>
      </c>
      <c r="N17" s="56">
        <f t="shared" si="4"/>
        <v>-1120.5752118750002</v>
      </c>
    </row>
    <row r="18" spans="2:14" x14ac:dyDescent="0.25">
      <c r="B18" s="224" t="s">
        <v>51</v>
      </c>
      <c r="C18" s="61">
        <f t="shared" ref="C18:I18" si="5">C17+C15-C14</f>
        <v>2597</v>
      </c>
      <c r="D18" s="61">
        <f t="shared" si="5"/>
        <v>2748</v>
      </c>
      <c r="E18" s="61">
        <f t="shared" si="5"/>
        <v>2948</v>
      </c>
      <c r="F18" s="61">
        <f t="shared" si="5"/>
        <v>3360</v>
      </c>
      <c r="G18" s="201">
        <f t="shared" si="5"/>
        <v>3268</v>
      </c>
      <c r="H18" s="201">
        <f t="shared" si="5"/>
        <v>3317</v>
      </c>
      <c r="I18" s="201">
        <f t="shared" si="5"/>
        <v>2884</v>
      </c>
      <c r="J18" s="131">
        <f t="shared" ref="J18:N18" si="6">J17+J15-J14</f>
        <v>3028.2</v>
      </c>
      <c r="K18" s="61">
        <f t="shared" si="6"/>
        <v>3179.6099999999997</v>
      </c>
      <c r="L18" s="61">
        <f t="shared" si="6"/>
        <v>3338.5904999999993</v>
      </c>
      <c r="M18" s="61">
        <f t="shared" si="6"/>
        <v>3505.5200249999984</v>
      </c>
      <c r="N18" s="57">
        <f t="shared" si="6"/>
        <v>3680.7960262499978</v>
      </c>
    </row>
    <row r="19" spans="2:14" x14ac:dyDescent="0.25">
      <c r="B19" s="225" t="s">
        <v>52</v>
      </c>
      <c r="C19" s="58">
        <f t="shared" ref="C19:I19" si="7">C15-C14+C17-C16</f>
        <v>2230</v>
      </c>
      <c r="D19" s="58">
        <f t="shared" si="7"/>
        <v>2357</v>
      </c>
      <c r="E19" s="58">
        <f t="shared" si="7"/>
        <v>2557</v>
      </c>
      <c r="F19" s="58">
        <f t="shared" si="7"/>
        <v>2969</v>
      </c>
      <c r="G19" s="58">
        <f t="shared" si="7"/>
        <v>2966</v>
      </c>
      <c r="H19" s="58">
        <f t="shared" si="7"/>
        <v>3015</v>
      </c>
      <c r="I19" s="58">
        <f t="shared" si="7"/>
        <v>2582</v>
      </c>
      <c r="J19" s="132">
        <f t="shared" ref="J19:N19" si="8">J15-J14+J17-J16</f>
        <v>2711.0999999999995</v>
      </c>
      <c r="K19" s="58">
        <f t="shared" si="8"/>
        <v>2846.6549999999997</v>
      </c>
      <c r="L19" s="58">
        <f t="shared" si="8"/>
        <v>2988.9877499999998</v>
      </c>
      <c r="M19" s="58">
        <f t="shared" si="8"/>
        <v>3138.4371374999987</v>
      </c>
      <c r="N19" s="59">
        <f t="shared" si="8"/>
        <v>3295.3589943749985</v>
      </c>
    </row>
    <row r="20" spans="2:14" x14ac:dyDescent="0.25">
      <c r="B20" s="223"/>
      <c r="C20" s="60"/>
      <c r="D20" s="60"/>
      <c r="E20" s="60"/>
      <c r="F20" s="60"/>
      <c r="G20" s="60"/>
      <c r="H20" s="114"/>
      <c r="J20" s="133"/>
      <c r="K20" s="61"/>
      <c r="L20" s="61"/>
      <c r="M20" s="61"/>
      <c r="N20" s="62"/>
    </row>
    <row r="21" spans="2:14" x14ac:dyDescent="0.25">
      <c r="B21" s="222" t="s">
        <v>48</v>
      </c>
      <c r="C21" s="48">
        <f t="shared" ref="C21:I21" si="9">C13/C17</f>
        <v>-0.66008636644046881</v>
      </c>
      <c r="D21" s="48">
        <f t="shared" si="9"/>
        <v>-0.68253968253968256</v>
      </c>
      <c r="E21" s="48">
        <f t="shared" si="9"/>
        <v>-0.69501958589815338</v>
      </c>
      <c r="F21" s="48">
        <f t="shared" si="9"/>
        <v>-0.8970588235294118</v>
      </c>
      <c r="G21" s="48">
        <f t="shared" si="9"/>
        <v>-0.87960526315789478</v>
      </c>
      <c r="H21" s="48">
        <f t="shared" si="9"/>
        <v>-0.94395796847635727</v>
      </c>
      <c r="I21" s="48">
        <f t="shared" si="9"/>
        <v>-1.9749430523917995</v>
      </c>
      <c r="J21" s="134">
        <f t="shared" ref="J21:N21" si="10">J13/J17</f>
        <v>-1.9786710706150343</v>
      </c>
      <c r="K21" s="48">
        <f t="shared" si="10"/>
        <v>-1.9786710706150343</v>
      </c>
      <c r="L21" s="48">
        <f t="shared" si="10"/>
        <v>-1.9786710706150346</v>
      </c>
      <c r="M21" s="48">
        <f t="shared" si="10"/>
        <v>-1.9786710706150341</v>
      </c>
      <c r="N21" s="49">
        <f t="shared" si="10"/>
        <v>-1.9786710706150343</v>
      </c>
    </row>
    <row r="22" spans="2:14" x14ac:dyDescent="0.25">
      <c r="B22" s="222" t="s">
        <v>54</v>
      </c>
      <c r="C22" s="20">
        <f t="shared" ref="C22:I22" si="11">C10/C19</f>
        <v>0.820627802690583</v>
      </c>
      <c r="D22" s="20">
        <f t="shared" si="11"/>
        <v>0.82859567246499788</v>
      </c>
      <c r="E22" s="20">
        <f t="shared" si="11"/>
        <v>0.80563159953070007</v>
      </c>
      <c r="F22" s="20">
        <f t="shared" si="11"/>
        <v>0.70057258336140116</v>
      </c>
      <c r="G22" s="20">
        <f t="shared" si="11"/>
        <v>0.61024949426837494</v>
      </c>
      <c r="H22" s="20">
        <f t="shared" si="11"/>
        <v>0.73499170812603654</v>
      </c>
      <c r="I22" s="20">
        <f t="shared" si="11"/>
        <v>0.93648334624322227</v>
      </c>
      <c r="J22" s="135">
        <f t="shared" ref="J22:N22" si="12">J10/J19</f>
        <v>0.92954298993028694</v>
      </c>
      <c r="K22" s="20">
        <f t="shared" si="12"/>
        <v>0.92954298993028672</v>
      </c>
      <c r="L22" s="20">
        <f t="shared" si="12"/>
        <v>0.92954298993028683</v>
      </c>
      <c r="M22" s="20">
        <f t="shared" si="12"/>
        <v>0.92954298993028706</v>
      </c>
      <c r="N22" s="22">
        <f t="shared" si="12"/>
        <v>0.92954298993028706</v>
      </c>
    </row>
    <row r="23" spans="2:14" ht="15.75" thickBot="1" x14ac:dyDescent="0.3">
      <c r="B23" s="226" t="s">
        <v>53</v>
      </c>
      <c r="C23" s="21">
        <f t="shared" ref="C23:I23" si="13">C10/C18</f>
        <v>0.70465922217943777</v>
      </c>
      <c r="D23" s="21">
        <f t="shared" si="13"/>
        <v>0.7106986899563319</v>
      </c>
      <c r="E23" s="21">
        <f t="shared" si="13"/>
        <v>0.69877883310719136</v>
      </c>
      <c r="F23" s="21">
        <f t="shared" si="13"/>
        <v>0.61904761904761907</v>
      </c>
      <c r="G23" s="21">
        <f t="shared" si="13"/>
        <v>0.55385556915544676</v>
      </c>
      <c r="H23" s="21">
        <f t="shared" si="13"/>
        <v>0.66807356044618627</v>
      </c>
      <c r="I23" s="21">
        <f t="shared" si="13"/>
        <v>0.83841886269070731</v>
      </c>
      <c r="J23" s="136">
        <f t="shared" ref="J23:N23" si="14">J10/J18</f>
        <v>0.83220527045769777</v>
      </c>
      <c r="K23" s="21">
        <f t="shared" si="14"/>
        <v>0.83220527045769777</v>
      </c>
      <c r="L23" s="21">
        <f t="shared" si="14"/>
        <v>0.83220527045769788</v>
      </c>
      <c r="M23" s="21">
        <f t="shared" si="14"/>
        <v>0.8322052704576981</v>
      </c>
      <c r="N23" s="23">
        <f t="shared" si="14"/>
        <v>0.83220527045769821</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x14ac:dyDescent="0.25">
      <c r="B27" s="1"/>
      <c r="C27" s="1"/>
      <c r="D27" s="1"/>
      <c r="E27" s="1"/>
      <c r="F27" s="1"/>
      <c r="G27" s="1"/>
      <c r="H27" s="1"/>
      <c r="I27" s="1"/>
      <c r="J27" s="1"/>
      <c r="K27" s="1"/>
      <c r="L27" s="1"/>
      <c r="M27" s="1"/>
      <c r="N27" s="1"/>
    </row>
    <row r="28" spans="2:14" x14ac:dyDescent="0.25">
      <c r="B28" s="1"/>
      <c r="C28" s="1"/>
      <c r="D28" s="1"/>
      <c r="E28" s="1"/>
      <c r="F28" s="1"/>
      <c r="G28" s="1"/>
      <c r="H28" s="1"/>
      <c r="I28" s="1"/>
      <c r="J28" s="1"/>
      <c r="K28" s="1"/>
      <c r="L28" s="1"/>
      <c r="M28" s="1"/>
      <c r="N28" s="1"/>
    </row>
  </sheetData>
  <mergeCells count="2">
    <mergeCell ref="B2:B8"/>
    <mergeCell ref="C2:N7"/>
  </mergeCells>
  <pageMargins left="0.7" right="0.7" top="0.75" bottom="0.75" header="0.3" footer="0.3"/>
  <pageSetup paperSize="9" orientation="portrait" horizontalDpi="0"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V41"/>
  <sheetViews>
    <sheetView zoomScaleNormal="100" workbookViewId="0">
      <selection activeCell="Q24" sqref="Q24"/>
    </sheetView>
  </sheetViews>
  <sheetFormatPr baseColWidth="10" defaultColWidth="9.140625" defaultRowHeight="15" x14ac:dyDescent="0.25"/>
  <cols>
    <col min="1" max="1" width="4" customWidth="1"/>
    <col min="2" max="2" width="35.5703125" customWidth="1"/>
    <col min="3" max="3" width="11.5703125" bestFit="1" customWidth="1"/>
    <col min="9" max="9" width="14.5703125" customWidth="1"/>
    <col min="10" max="10" width="10.5703125" customWidth="1"/>
    <col min="11" max="11" width="14.28515625" customWidth="1"/>
    <col min="12" max="12" width="15.5703125" customWidth="1"/>
    <col min="13" max="14" width="10.42578125" customWidth="1"/>
    <col min="15" max="15" width="7" customWidth="1"/>
    <col min="16" max="16" width="13.7109375" customWidth="1"/>
  </cols>
  <sheetData>
    <row r="1" spans="2:22" ht="15.75" thickBot="1" x14ac:dyDescent="0.3"/>
    <row r="2" spans="2:22" ht="15" customHeight="1" x14ac:dyDescent="0.25">
      <c r="B2" s="288"/>
      <c r="C2" s="291"/>
      <c r="D2" s="292"/>
      <c r="E2" s="292"/>
      <c r="F2" s="292"/>
      <c r="G2" s="292"/>
      <c r="H2" s="292"/>
      <c r="I2" s="292"/>
      <c r="J2" s="292"/>
      <c r="K2" s="292"/>
      <c r="L2" s="292"/>
      <c r="M2" s="292"/>
      <c r="N2" s="293"/>
      <c r="O2" s="1"/>
      <c r="P2" s="1"/>
      <c r="Q2" s="1"/>
      <c r="R2" s="1"/>
      <c r="S2" s="1"/>
      <c r="T2" s="1"/>
      <c r="U2" s="1"/>
      <c r="V2" s="1"/>
    </row>
    <row r="3" spans="2:22" ht="15" customHeight="1" x14ac:dyDescent="0.25">
      <c r="B3" s="289"/>
      <c r="C3" s="294"/>
      <c r="D3" s="295"/>
      <c r="E3" s="295"/>
      <c r="F3" s="295"/>
      <c r="G3" s="295"/>
      <c r="H3" s="295"/>
      <c r="I3" s="295"/>
      <c r="J3" s="295"/>
      <c r="K3" s="295"/>
      <c r="L3" s="295"/>
      <c r="M3" s="295"/>
      <c r="N3" s="296"/>
      <c r="O3" s="1"/>
      <c r="P3" s="1"/>
      <c r="Q3" s="1"/>
      <c r="R3" s="1"/>
      <c r="S3" s="1"/>
      <c r="T3" s="1"/>
      <c r="U3" s="1"/>
      <c r="V3" s="1"/>
    </row>
    <row r="4" spans="2:22" ht="15" customHeight="1" x14ac:dyDescent="0.25">
      <c r="B4" s="289"/>
      <c r="C4" s="294"/>
      <c r="D4" s="295"/>
      <c r="E4" s="295"/>
      <c r="F4" s="295"/>
      <c r="G4" s="295"/>
      <c r="H4" s="295"/>
      <c r="I4" s="295"/>
      <c r="J4" s="295"/>
      <c r="K4" s="295"/>
      <c r="L4" s="295"/>
      <c r="M4" s="295"/>
      <c r="N4" s="296"/>
      <c r="O4" s="1"/>
      <c r="P4" s="1"/>
      <c r="Q4" s="1"/>
      <c r="R4" s="1"/>
      <c r="S4" s="1"/>
      <c r="T4" s="1"/>
      <c r="U4" s="1"/>
      <c r="V4" s="1"/>
    </row>
    <row r="5" spans="2:22" ht="15" customHeight="1" x14ac:dyDescent="0.25">
      <c r="B5" s="289"/>
      <c r="C5" s="294"/>
      <c r="D5" s="295"/>
      <c r="E5" s="295"/>
      <c r="F5" s="295"/>
      <c r="G5" s="295"/>
      <c r="H5" s="295"/>
      <c r="I5" s="295"/>
      <c r="J5" s="295"/>
      <c r="K5" s="295"/>
      <c r="L5" s="295"/>
      <c r="M5" s="295"/>
      <c r="N5" s="296"/>
      <c r="O5" s="1"/>
      <c r="P5" s="1"/>
      <c r="Q5" s="1"/>
      <c r="R5" s="1"/>
      <c r="S5" s="1"/>
      <c r="T5" s="1"/>
      <c r="U5" s="1"/>
      <c r="V5" s="1"/>
    </row>
    <row r="6" spans="2:22" ht="15" customHeight="1" x14ac:dyDescent="0.25">
      <c r="B6" s="289"/>
      <c r="C6" s="294"/>
      <c r="D6" s="295"/>
      <c r="E6" s="295"/>
      <c r="F6" s="295"/>
      <c r="G6" s="295"/>
      <c r="H6" s="295"/>
      <c r="I6" s="295"/>
      <c r="J6" s="295"/>
      <c r="K6" s="295"/>
      <c r="L6" s="295"/>
      <c r="M6" s="295"/>
      <c r="N6" s="296"/>
      <c r="O6" s="1"/>
      <c r="P6" s="1"/>
      <c r="Q6" s="1"/>
      <c r="R6" s="1"/>
      <c r="S6" s="1"/>
      <c r="T6" s="1"/>
      <c r="U6" s="1"/>
      <c r="V6" s="1"/>
    </row>
    <row r="7" spans="2:22" ht="48.75" customHeight="1" thickBot="1" x14ac:dyDescent="0.3">
      <c r="B7" s="289"/>
      <c r="C7" s="294"/>
      <c r="D7" s="295"/>
      <c r="E7" s="295"/>
      <c r="F7" s="295"/>
      <c r="G7" s="295"/>
      <c r="H7" s="295"/>
      <c r="I7" s="295"/>
      <c r="J7" s="297"/>
      <c r="K7" s="297"/>
      <c r="L7" s="297"/>
      <c r="M7" s="297"/>
      <c r="N7" s="298"/>
      <c r="O7" s="1"/>
      <c r="P7" s="1"/>
      <c r="Q7" s="1"/>
      <c r="R7" s="1"/>
      <c r="S7" s="1"/>
      <c r="T7" s="1"/>
      <c r="U7" s="1"/>
      <c r="V7" s="1"/>
    </row>
    <row r="8" spans="2:22" ht="18.75" customHeight="1" thickBot="1" x14ac:dyDescent="0.3">
      <c r="B8" s="289"/>
      <c r="C8" s="33">
        <v>2014</v>
      </c>
      <c r="D8" s="33">
        <v>2015</v>
      </c>
      <c r="E8" s="33">
        <v>2016</v>
      </c>
      <c r="F8" s="33">
        <v>2017</v>
      </c>
      <c r="G8" s="33">
        <v>2018</v>
      </c>
      <c r="H8" s="33">
        <v>2019</v>
      </c>
      <c r="I8" s="33">
        <v>2020</v>
      </c>
      <c r="J8" s="104">
        <v>2021</v>
      </c>
      <c r="K8" s="105">
        <v>2022</v>
      </c>
      <c r="L8" s="105">
        <v>2023</v>
      </c>
      <c r="M8" s="105">
        <v>2024</v>
      </c>
      <c r="N8" s="106">
        <v>2025</v>
      </c>
      <c r="O8" s="230"/>
      <c r="P8" s="1"/>
      <c r="Q8" s="1"/>
      <c r="R8" s="1"/>
      <c r="S8" s="1"/>
      <c r="T8" s="1"/>
      <c r="U8" s="1"/>
      <c r="V8" s="1"/>
    </row>
    <row r="9" spans="2:22" ht="16.5" thickBot="1" x14ac:dyDescent="0.3">
      <c r="B9" s="116" t="s">
        <v>27</v>
      </c>
      <c r="C9" s="119"/>
      <c r="D9" s="30"/>
      <c r="E9" s="30"/>
      <c r="F9" s="30"/>
      <c r="G9" s="30"/>
      <c r="H9" s="30"/>
      <c r="I9" s="108"/>
      <c r="J9" s="30"/>
      <c r="K9" s="30"/>
      <c r="L9" s="30"/>
      <c r="M9" s="60"/>
      <c r="N9" s="120"/>
      <c r="O9" s="302" t="s">
        <v>14</v>
      </c>
      <c r="P9" s="303"/>
      <c r="Q9" s="15">
        <v>1400</v>
      </c>
      <c r="R9" s="1"/>
      <c r="S9" s="1"/>
      <c r="T9" s="1"/>
      <c r="U9" s="1"/>
      <c r="V9" s="1"/>
    </row>
    <row r="10" spans="2:22" ht="15.75" x14ac:dyDescent="0.25">
      <c r="B10" s="64" t="s">
        <v>26</v>
      </c>
      <c r="C10" s="118"/>
      <c r="D10" s="109"/>
      <c r="E10" s="109"/>
      <c r="F10" s="109"/>
      <c r="G10" s="109"/>
      <c r="H10" s="109"/>
      <c r="I10" s="110">
        <f>$Q$9*'1.Income statement'!I27</f>
        <v>33600</v>
      </c>
      <c r="J10" s="109">
        <f>$Q$9*'1.Income statement'!J27</f>
        <v>30800</v>
      </c>
      <c r="K10" s="109">
        <f>$Q$9*'1.Income statement'!K27</f>
        <v>28000</v>
      </c>
      <c r="L10" s="109">
        <f>$Q$9*'1.Income statement'!L27</f>
        <v>25200</v>
      </c>
      <c r="M10" s="109">
        <f>$Q$9*'1.Income statement'!M27</f>
        <v>22400</v>
      </c>
      <c r="N10" s="121">
        <f>$Q$9*'1.Income statement'!N27</f>
        <v>21000</v>
      </c>
      <c r="O10" s="14"/>
      <c r="P10" s="14"/>
      <c r="Q10" s="14"/>
      <c r="R10" s="1"/>
      <c r="S10" s="1"/>
      <c r="T10" s="1"/>
      <c r="U10" s="1"/>
      <c r="V10" s="1"/>
    </row>
    <row r="11" spans="2:22" ht="15.75" x14ac:dyDescent="0.25">
      <c r="B11" s="64" t="s">
        <v>60</v>
      </c>
      <c r="C11" s="109">
        <f>'3.retornos capital'!C15-'3.retornos capital'!C14</f>
        <v>4218</v>
      </c>
      <c r="D11" s="109">
        <f>'3.retornos capital'!D15-'3.retornos capital'!D14</f>
        <v>4449</v>
      </c>
      <c r="E11" s="109">
        <f>'3.retornos capital'!E15-'3.retornos capital'!E14</f>
        <v>4735</v>
      </c>
      <c r="F11" s="109">
        <f>'3.retornos capital'!F15-'3.retornos capital'!F14</f>
        <v>4788</v>
      </c>
      <c r="G11" s="109">
        <f>'3.retornos capital'!G15-'3.retornos capital'!G14</f>
        <v>4788</v>
      </c>
      <c r="H11" s="109">
        <f>'3.retornos capital'!H15-'3.retornos capital'!H14</f>
        <v>5030</v>
      </c>
      <c r="I11" s="110">
        <f>'3.retornos capital'!I15-'3.retornos capital'!I14</f>
        <v>3762</v>
      </c>
      <c r="J11" s="234">
        <v>5000</v>
      </c>
      <c r="K11" s="234">
        <v>5200</v>
      </c>
      <c r="L11" s="234">
        <v>5500</v>
      </c>
      <c r="M11" s="234">
        <v>5800</v>
      </c>
      <c r="N11" s="231">
        <v>6200</v>
      </c>
      <c r="O11" s="304"/>
      <c r="P11" s="304"/>
      <c r="Q11" s="14"/>
      <c r="R11" s="1"/>
      <c r="S11" s="1"/>
      <c r="T11" s="1"/>
      <c r="U11" s="1"/>
      <c r="V11" s="1"/>
    </row>
    <row r="12" spans="2:22" ht="15.75" x14ac:dyDescent="0.25">
      <c r="B12" s="112" t="s">
        <v>81</v>
      </c>
      <c r="C12" s="137">
        <f>C11/'1.Income statement'!C12</f>
        <v>2.0269101393560787</v>
      </c>
      <c r="D12" s="137">
        <f>D11/'1.Income statement'!D12</f>
        <v>2.0022502250225021</v>
      </c>
      <c r="E12" s="137">
        <f>E11/'1.Income statement'!E12</f>
        <v>2.0089096308867203</v>
      </c>
      <c r="F12" s="137">
        <f>F11/'1.Income statement'!F12</f>
        <v>1.9925093632958801</v>
      </c>
      <c r="G12" s="137">
        <f>G11/'1.Income statement'!G12</f>
        <v>2.2218097447795824</v>
      </c>
      <c r="H12" s="137">
        <f>H11/'1.Income statement'!H12</f>
        <v>1.9458413926499032</v>
      </c>
      <c r="I12" s="12">
        <f>I11/'1.Income statement'!I12</f>
        <v>1.3364120781527531</v>
      </c>
      <c r="J12" s="229">
        <f>J11/'1.Income statement'!J12</f>
        <v>1.7024556901857515</v>
      </c>
      <c r="K12" s="137">
        <f>K11/'1.Income statement'!K12</f>
        <v>1.6862418264696966</v>
      </c>
      <c r="L12" s="137">
        <f>L11/'1.Income statement'!L12</f>
        <v>1.6985952464438334</v>
      </c>
      <c r="M12" s="137">
        <f>M11/'1.Income statement'!M12</f>
        <v>1.7059484726189151</v>
      </c>
      <c r="N12" s="122">
        <f>N11/'1.Income statement'!N12</f>
        <v>1.7367619918287807</v>
      </c>
      <c r="O12" s="300"/>
      <c r="P12" s="300"/>
      <c r="Q12" s="14"/>
      <c r="R12" s="1"/>
      <c r="S12" s="1"/>
      <c r="T12" s="1"/>
      <c r="U12" s="1"/>
      <c r="V12" s="1"/>
    </row>
    <row r="13" spans="2:22" ht="15.75" x14ac:dyDescent="0.25">
      <c r="B13" s="112" t="s">
        <v>82</v>
      </c>
      <c r="C13" s="137">
        <f>C11/'3.retornos capital'!C17</f>
        <v>-2.6020974706971005</v>
      </c>
      <c r="D13" s="137">
        <f>D11/'3.retornos capital'!D17</f>
        <v>-2.615520282186949</v>
      </c>
      <c r="E13" s="137">
        <f>E11/'3.retornos capital'!E17</f>
        <v>-2.6496922216004477</v>
      </c>
      <c r="F13" s="137">
        <f>F11/'3.retornos capital'!F17</f>
        <v>-3.3529411764705883</v>
      </c>
      <c r="G13" s="137">
        <f>G11/'3.retornos capital'!G17</f>
        <v>-3.15</v>
      </c>
      <c r="H13" s="137">
        <f>H11/'3.retornos capital'!H17</f>
        <v>-2.9363689433741973</v>
      </c>
      <c r="I13" s="137">
        <f>I11/'3.retornos capital'!I17</f>
        <v>-4.284738041002278</v>
      </c>
      <c r="J13" s="229">
        <f>J11/'3.retornos capital'!J17</f>
        <v>-5.4235817333767224</v>
      </c>
      <c r="K13" s="137">
        <f>K11/'3.retornos capital'!K17</f>
        <v>-5.3719285740112293</v>
      </c>
      <c r="L13" s="137">
        <f>L11/'3.retornos capital'!L17</f>
        <v>-5.4112833620992236</v>
      </c>
      <c r="M13" s="137">
        <f>M11/'3.retornos capital'!M17</f>
        <v>-5.4347088311992193</v>
      </c>
      <c r="N13" s="137">
        <f>N11/'3.retornos capital'!N17</f>
        <v>-5.5328727017134911</v>
      </c>
      <c r="O13" s="232"/>
      <c r="P13" s="205"/>
      <c r="Q13" s="14"/>
      <c r="R13" s="1"/>
      <c r="S13" s="1"/>
      <c r="T13" s="1"/>
      <c r="U13" s="1"/>
      <c r="V13" s="1"/>
    </row>
    <row r="14" spans="2:22" ht="15.75" x14ac:dyDescent="0.25">
      <c r="B14" s="113" t="s">
        <v>25</v>
      </c>
      <c r="C14" s="46"/>
      <c r="D14" s="46"/>
      <c r="E14" s="46"/>
      <c r="F14" s="46"/>
      <c r="G14" s="46"/>
      <c r="H14" s="46"/>
      <c r="I14" s="13">
        <f>I10+I11</f>
        <v>37362</v>
      </c>
      <c r="J14" s="46">
        <f t="shared" ref="J14:N14" si="0">J10+J11</f>
        <v>35800</v>
      </c>
      <c r="K14" s="46">
        <f t="shared" si="0"/>
        <v>33200</v>
      </c>
      <c r="L14" s="46">
        <f t="shared" si="0"/>
        <v>30700</v>
      </c>
      <c r="M14" s="46">
        <f t="shared" si="0"/>
        <v>28200</v>
      </c>
      <c r="N14" s="47">
        <f t="shared" si="0"/>
        <v>27200</v>
      </c>
      <c r="O14" s="299"/>
      <c r="P14" s="299"/>
      <c r="Q14" s="14"/>
      <c r="R14" s="1"/>
      <c r="S14" s="1"/>
      <c r="T14" s="1"/>
      <c r="U14" s="1"/>
      <c r="V14" s="1"/>
    </row>
    <row r="15" spans="2:22" ht="15.75" x14ac:dyDescent="0.25">
      <c r="B15" s="64" t="s">
        <v>6</v>
      </c>
      <c r="C15" s="109">
        <f>'1.Income statement'!C12</f>
        <v>2081</v>
      </c>
      <c r="D15" s="109">
        <f>'1.Income statement'!D12</f>
        <v>2222</v>
      </c>
      <c r="E15" s="109">
        <f>'1.Income statement'!E12</f>
        <v>2357</v>
      </c>
      <c r="F15" s="109">
        <f>'1.Income statement'!F12</f>
        <v>2403</v>
      </c>
      <c r="G15" s="109">
        <f>'1.Income statement'!G12</f>
        <v>2155</v>
      </c>
      <c r="H15" s="228">
        <f>'1.Income statement'!H12</f>
        <v>2585</v>
      </c>
      <c r="I15" s="111">
        <f>'1.Income statement'!I12</f>
        <v>2815</v>
      </c>
      <c r="J15" s="109">
        <f>'1.Income statement'!J12</f>
        <v>2936.9340000000002</v>
      </c>
      <c r="K15" s="109">
        <f>'1.Income statement'!K12</f>
        <v>3083.7807000000003</v>
      </c>
      <c r="L15" s="109">
        <f>'1.Income statement'!L12</f>
        <v>3237.9697350000006</v>
      </c>
      <c r="M15" s="109">
        <f>'1.Income statement'!M12</f>
        <v>3399.8682217500004</v>
      </c>
      <c r="N15" s="123">
        <f>'1.Income statement'!N12</f>
        <v>3569.8616328375001</v>
      </c>
      <c r="O15" s="300"/>
      <c r="P15" s="300"/>
      <c r="Q15" s="14"/>
      <c r="R15" s="1"/>
      <c r="S15" s="1"/>
      <c r="T15" s="1"/>
      <c r="U15" s="1"/>
      <c r="V15" s="1"/>
    </row>
    <row r="16" spans="2:22" ht="15.75" x14ac:dyDescent="0.25">
      <c r="B16" s="64" t="s">
        <v>11</v>
      </c>
      <c r="C16" s="109">
        <f>'1.Income statement'!C15</f>
        <v>1830</v>
      </c>
      <c r="D16" s="109">
        <f>'1.Income statement'!D15</f>
        <v>1953</v>
      </c>
      <c r="E16" s="109">
        <f>'1.Income statement'!E15</f>
        <v>2060</v>
      </c>
      <c r="F16" s="109">
        <f>'1.Income statement'!F15</f>
        <v>2080</v>
      </c>
      <c r="G16" s="109">
        <f>'1.Income statement'!G15</f>
        <v>1810</v>
      </c>
      <c r="H16" s="109">
        <f>'1.Income statement'!H15</f>
        <v>2216</v>
      </c>
      <c r="I16" s="110">
        <f>'1.Income statement'!I15</f>
        <v>2418</v>
      </c>
      <c r="J16" s="109">
        <f>'1.Income statement'!J15</f>
        <v>2520.0840000000003</v>
      </c>
      <c r="K16" s="109">
        <f>'1.Income statement'!K15</f>
        <v>2646.0882000000001</v>
      </c>
      <c r="L16" s="109">
        <f>'1.Income statement'!L15</f>
        <v>2778.3926100000003</v>
      </c>
      <c r="M16" s="109">
        <f>'1.Income statement'!M15</f>
        <v>2917.3122405000004</v>
      </c>
      <c r="N16" s="121">
        <f>'1.Income statement'!N15</f>
        <v>3063.1778525250002</v>
      </c>
      <c r="O16" s="300"/>
      <c r="P16" s="300"/>
      <c r="Q16" s="14"/>
      <c r="R16" s="1"/>
      <c r="S16" s="1"/>
      <c r="T16" s="1"/>
      <c r="U16" s="1"/>
      <c r="V16" s="1"/>
    </row>
    <row r="17" spans="2:22" ht="15.75" x14ac:dyDescent="0.25">
      <c r="B17" s="64" t="s">
        <v>12</v>
      </c>
      <c r="C17" s="109">
        <f>'1.Income statement'!C24</f>
        <v>1070</v>
      </c>
      <c r="D17" s="109">
        <f>'1.Income statement'!D24</f>
        <v>1161</v>
      </c>
      <c r="E17" s="109">
        <f>'1.Income statement'!E24</f>
        <v>1242</v>
      </c>
      <c r="F17" s="109">
        <f>'1.Income statement'!F24</f>
        <v>1281</v>
      </c>
      <c r="G17" s="109">
        <f>'1.Income statement'!G24</f>
        <v>1337</v>
      </c>
      <c r="H17" s="109">
        <f>'1.Income statement'!H24</f>
        <v>1617</v>
      </c>
      <c r="I17" s="110">
        <f>'1.Income statement'!I24</f>
        <v>1734</v>
      </c>
      <c r="J17" s="109">
        <f>'1.Income statement'!J24</f>
        <v>1824.1368600000001</v>
      </c>
      <c r="K17" s="109">
        <f>'1.Income statement'!K24</f>
        <v>1915.3437030000002</v>
      </c>
      <c r="L17" s="109">
        <f>'1.Income statement'!L24</f>
        <v>2011.1108881500004</v>
      </c>
      <c r="M17" s="109">
        <f>'1.Income statement'!M24</f>
        <v>2111.6664325575002</v>
      </c>
      <c r="N17" s="121">
        <f>'1.Income statement'!N24</f>
        <v>2217.2497541853754</v>
      </c>
      <c r="O17" s="300"/>
      <c r="P17" s="300"/>
      <c r="Q17" s="14"/>
      <c r="R17" s="1"/>
      <c r="S17" s="1"/>
      <c r="T17" s="1"/>
      <c r="U17" s="1"/>
      <c r="V17" s="1"/>
    </row>
    <row r="18" spans="2:22" ht="15.75" x14ac:dyDescent="0.25">
      <c r="B18" s="64" t="s">
        <v>13</v>
      </c>
      <c r="C18" s="109">
        <f>'2.Flujos de caja'!C15</f>
        <v>883</v>
      </c>
      <c r="D18" s="109">
        <f>'2.Flujos de caja'!D15</f>
        <v>949</v>
      </c>
      <c r="E18" s="109">
        <f>'2.Flujos de caja'!E15</f>
        <v>1050</v>
      </c>
      <c r="F18" s="109">
        <f>'2.Flujos de caja'!F15</f>
        <v>1051</v>
      </c>
      <c r="G18" s="109">
        <f>'2.Flujos de caja'!G15</f>
        <v>1160</v>
      </c>
      <c r="H18" s="109">
        <f>'2.Flujos de caja'!H15</f>
        <v>1490</v>
      </c>
      <c r="I18" s="110">
        <f>'2.Flujos de caja'!I15</f>
        <v>1673</v>
      </c>
      <c r="J18" s="109">
        <f>'2.Flujos de caja'!J15</f>
        <v>1760.0868599999999</v>
      </c>
      <c r="K18" s="109">
        <f>'2.Flujos de caja'!K15</f>
        <v>1848.0912030000002</v>
      </c>
      <c r="L18" s="109">
        <f>'2.Flujos de caja'!L15</f>
        <v>1940.4957631500006</v>
      </c>
      <c r="M18" s="109">
        <f>'2.Flujos de caja'!M15</f>
        <v>2037.5205513075007</v>
      </c>
      <c r="N18" s="121">
        <f>'2.Flujos de caja'!N15</f>
        <v>2139.3965788728756</v>
      </c>
      <c r="O18" s="300"/>
      <c r="P18" s="300"/>
      <c r="Q18" s="5"/>
      <c r="R18" s="1"/>
      <c r="S18" s="1"/>
      <c r="T18" s="1"/>
      <c r="U18" s="1"/>
      <c r="V18" s="1"/>
    </row>
    <row r="19" spans="2:22" ht="16.5" thickBot="1" x14ac:dyDescent="0.3">
      <c r="B19" s="64"/>
      <c r="C19" s="118"/>
      <c r="D19" s="109"/>
      <c r="E19" s="109"/>
      <c r="F19" s="109"/>
      <c r="G19" s="109"/>
      <c r="H19" s="109"/>
      <c r="I19" s="110"/>
      <c r="J19" s="109"/>
      <c r="K19" s="109"/>
      <c r="L19" s="109"/>
      <c r="M19" s="109"/>
      <c r="N19" s="121"/>
      <c r="O19" s="19"/>
      <c r="P19" s="19"/>
      <c r="Q19" s="14"/>
      <c r="R19" s="1"/>
      <c r="S19" s="1"/>
      <c r="T19" s="1"/>
      <c r="U19" s="1"/>
      <c r="V19" s="1"/>
    </row>
    <row r="20" spans="2:22" ht="15.75" thickBot="1" x14ac:dyDescent="0.3">
      <c r="B20" s="128"/>
      <c r="C20" s="129" t="s">
        <v>49</v>
      </c>
      <c r="D20" s="127" t="s">
        <v>50</v>
      </c>
      <c r="E20" s="114"/>
      <c r="F20" s="114"/>
      <c r="G20" s="114"/>
      <c r="H20" s="114"/>
      <c r="I20" s="115"/>
      <c r="J20" s="114"/>
      <c r="K20" s="114"/>
      <c r="L20" s="114"/>
      <c r="M20" s="114"/>
      <c r="N20" s="124"/>
      <c r="O20" s="301"/>
      <c r="P20" s="301"/>
      <c r="Q20" s="5"/>
      <c r="R20" s="1"/>
      <c r="S20" s="1"/>
      <c r="T20" s="1"/>
      <c r="U20" s="1"/>
      <c r="V20" s="1"/>
    </row>
    <row r="21" spans="2:22" ht="19.5" thickBot="1" x14ac:dyDescent="0.3">
      <c r="B21" s="25" t="s">
        <v>21</v>
      </c>
      <c r="C21" s="117">
        <f>(L21/$Q$9)^(1/3)-1</f>
        <v>0.12832963254196361</v>
      </c>
      <c r="D21" s="117">
        <f>(N21/$Q$9)^(1/5)-1</f>
        <v>0.13703429806329237</v>
      </c>
      <c r="E21" s="60"/>
      <c r="F21" s="6" t="s">
        <v>58</v>
      </c>
      <c r="G21" s="6"/>
      <c r="H21" s="6"/>
      <c r="I21" s="256">
        <f>IF(--I11&lt;0,(I17*$Q$21-I11),IF(--I11&gt;0,I17*$Q$21))/'1.Income statement'!I27</f>
        <v>1300.5</v>
      </c>
      <c r="J21" s="257">
        <f>IF(--J11&lt;0,(J17*$Q$21-J11),IF(--J11&gt;0,J17*$Q$21))/'1.Income statement'!J27</f>
        <v>1492.4756127272726</v>
      </c>
      <c r="K21" s="257">
        <f>IF(--K11&lt;0,(K17*$Q$21-K11),IF(--K11&gt;0,K17*$Q$21))/'1.Income statement'!K27</f>
        <v>1723.8093327000001</v>
      </c>
      <c r="L21" s="257">
        <f>IF(--L11&lt;0,(L17*$Q$21-L11),IF(--L11&gt;0,L17*$Q$21))/'1.Income statement'!L27</f>
        <v>2011.1108881500004</v>
      </c>
      <c r="M21" s="257">
        <f>IF(--M11&lt;0,(M17*$Q$21-M11),IF(--M11&gt;0,M17*$Q$21))/'1.Income statement'!M27</f>
        <v>2375.6247366271878</v>
      </c>
      <c r="N21" s="258">
        <f>IF(--N11&lt;0,(N17*$Q$21-N11),IF(--N11&gt;0,N17*$Q$21))/'1.Income statement'!N27</f>
        <v>2660.6997050224504</v>
      </c>
      <c r="O21" s="130" t="s">
        <v>28</v>
      </c>
      <c r="P21" s="130"/>
      <c r="Q21" s="9">
        <v>18</v>
      </c>
      <c r="R21" s="1"/>
      <c r="S21" s="1"/>
      <c r="T21" s="1"/>
      <c r="U21" s="1"/>
      <c r="V21" s="1"/>
    </row>
    <row r="22" spans="2:22" ht="19.5" thickBot="1" x14ac:dyDescent="0.3">
      <c r="B22" s="25" t="s">
        <v>22</v>
      </c>
      <c r="C22" s="107">
        <f t="shared" ref="C22:C24" si="1">(L22/$Q$9)^(1/3)-1</f>
        <v>0.11496582097431873</v>
      </c>
      <c r="D22" s="107">
        <f t="shared" ref="D22:D24" si="2">(N22/$Q$9)^(1/5)-1</f>
        <v>0.12893490624700887</v>
      </c>
      <c r="E22" s="60"/>
      <c r="F22" s="7" t="s">
        <v>57</v>
      </c>
      <c r="G22" s="60"/>
      <c r="H22" s="60"/>
      <c r="I22" s="256">
        <f>IF(--I11&lt;0,(I18*$Q$22-I11),IF(--I11&gt;0,I18*$Q$22))/'1.Income statement'!I27</f>
        <v>1254.75</v>
      </c>
      <c r="J22" s="257">
        <f>IF(--J11&lt;0,(J18*$Q$22-J11),IF(--J11&gt;0,J18*$Q$22))/'1.Income statement'!J27</f>
        <v>1440.0710672727271</v>
      </c>
      <c r="K22" s="257">
        <f>IF(--K11&lt;0,(K18*$Q$22-K11),IF(--K11&gt;0,K18*$Q$22))/'1.Income statement'!K27</f>
        <v>1663.2820827000003</v>
      </c>
      <c r="L22" s="257">
        <f>IF(--L11&lt;0,(L18*$Q$22-L11),IF(--L11&gt;0,L18*$Q$22))/'1.Income statement'!L27</f>
        <v>1940.4957631500006</v>
      </c>
      <c r="M22" s="257">
        <f>IF(--M11&lt;0,(M18*$Q$22-M11),IF(--M11&gt;0,M18*$Q$22))/'1.Income statement'!M27</f>
        <v>2292.2106202209384</v>
      </c>
      <c r="N22" s="257">
        <f>IF(--N11&lt;0,(N18*$Q$22-N11),IF(--N11&gt;0,N18*$Q$22))/'1.Income statement'!N27</f>
        <v>2567.2758946474505</v>
      </c>
      <c r="O22" s="305" t="s">
        <v>29</v>
      </c>
      <c r="P22" s="306"/>
      <c r="Q22" s="9">
        <v>18</v>
      </c>
      <c r="R22" s="1"/>
      <c r="S22" s="1"/>
      <c r="T22" s="1"/>
      <c r="U22" s="1"/>
      <c r="V22" s="1"/>
    </row>
    <row r="23" spans="2:22" ht="19.5" thickBot="1" x14ac:dyDescent="0.3">
      <c r="B23" s="25" t="s">
        <v>23</v>
      </c>
      <c r="C23" s="107">
        <f t="shared" si="1"/>
        <v>0.16486514596321489</v>
      </c>
      <c r="D23" s="107">
        <f t="shared" si="2"/>
        <v>0.15826370905125886</v>
      </c>
      <c r="E23" s="60"/>
      <c r="F23" s="7" t="s">
        <v>19</v>
      </c>
      <c r="G23" s="60"/>
      <c r="H23" s="60"/>
      <c r="I23" s="259">
        <f>((I15*$Q$23)-I11)/'1.Income statement'!I27</f>
        <v>1485.3333333333333</v>
      </c>
      <c r="J23" s="260">
        <f>((J15*$Q$23)-J11)/'1.Income statement'!J27</f>
        <v>1641.6852727272728</v>
      </c>
      <c r="K23" s="260">
        <f>((K15*$Q$23)-K11)/'1.Income statement'!K27</f>
        <v>1898.6464900000003</v>
      </c>
      <c r="L23" s="260">
        <f>((L15*$Q$23)-L11)/'1.Income statement'!L27</f>
        <v>2212.8653494444452</v>
      </c>
      <c r="M23" s="260">
        <f>((M15*$Q$23)-M11)/'1.Income statement'!M27</f>
        <v>2612.3846940312505</v>
      </c>
      <c r="N23" s="261">
        <f>((N15*$Q$23)-N11)/'1.Income statement'!N27</f>
        <v>2918.5375239816667</v>
      </c>
      <c r="O23" s="290" t="s">
        <v>30</v>
      </c>
      <c r="P23" s="290"/>
      <c r="Q23" s="9">
        <v>14</v>
      </c>
      <c r="R23" s="1"/>
      <c r="S23" s="1"/>
      <c r="T23" s="1"/>
      <c r="U23" s="1"/>
      <c r="V23" s="1"/>
    </row>
    <row r="24" spans="2:22" ht="19.5" thickBot="1" x14ac:dyDescent="0.3">
      <c r="B24" s="26" t="s">
        <v>24</v>
      </c>
      <c r="C24" s="107">
        <f t="shared" si="1"/>
        <v>0.12807911227164159</v>
      </c>
      <c r="D24" s="107">
        <f t="shared" si="2"/>
        <v>0.13610500036971884</v>
      </c>
      <c r="E24" s="125"/>
      <c r="F24" s="126" t="s">
        <v>20</v>
      </c>
      <c r="G24" s="125"/>
      <c r="H24" s="125"/>
      <c r="I24" s="262">
        <f>((I16*$Q$24)-I11)/'1.Income statement'!I27</f>
        <v>1354.5</v>
      </c>
      <c r="J24" s="263">
        <f>((J16*$Q$24)-J11)/'1.Income statement'!J27</f>
        <v>1490.9663636363637</v>
      </c>
      <c r="K24" s="263">
        <f>((K16*$Q$24)-K11)/'1.Income statement'!K27</f>
        <v>1724.5661500000001</v>
      </c>
      <c r="L24" s="263">
        <f>((L16*$Q$24)-L11)/'1.Income statement'!L27</f>
        <v>2009.7716194444447</v>
      </c>
      <c r="M24" s="263">
        <f>((M16*$Q$24)-M11)/'1.Income statement'!M27</f>
        <v>2372.4802254687502</v>
      </c>
      <c r="N24" s="264">
        <f>((N16*$Q$24)-N11)/'1.Income statement'!N27</f>
        <v>2649.8445191916671</v>
      </c>
      <c r="O24" s="290" t="s">
        <v>31</v>
      </c>
      <c r="P24" s="290"/>
      <c r="Q24" s="9">
        <v>15</v>
      </c>
      <c r="R24" s="1"/>
      <c r="S24" s="1"/>
      <c r="T24" s="1"/>
      <c r="U24" s="1"/>
      <c r="V24" s="1"/>
    </row>
    <row r="25" spans="2:22" ht="15.75" x14ac:dyDescent="0.25">
      <c r="B25" s="4"/>
      <c r="C25" s="3"/>
      <c r="D25" s="3"/>
      <c r="E25" s="3"/>
      <c r="F25" s="3"/>
      <c r="G25" s="3"/>
      <c r="H25" s="3"/>
      <c r="I25" s="3"/>
      <c r="J25" s="3"/>
      <c r="K25" s="3"/>
      <c r="L25" s="3"/>
      <c r="M25" s="3"/>
      <c r="N25" s="3"/>
      <c r="O25" s="1"/>
      <c r="P25" s="1"/>
      <c r="Q25" s="1"/>
      <c r="R25" s="1"/>
      <c r="S25" s="1"/>
      <c r="T25" s="1"/>
      <c r="U25" s="1"/>
      <c r="V25" s="1"/>
    </row>
    <row r="26" spans="2:22" x14ac:dyDescent="0.25">
      <c r="B26" s="2"/>
      <c r="C26" s="3"/>
      <c r="D26" s="3"/>
      <c r="E26" s="3"/>
      <c r="F26" s="3"/>
      <c r="G26" s="3"/>
      <c r="H26" s="3"/>
      <c r="I26" s="3"/>
      <c r="J26" s="3"/>
      <c r="K26" s="3"/>
      <c r="L26" s="3"/>
      <c r="M26" s="3"/>
      <c r="N26" s="3"/>
      <c r="O26" s="1"/>
      <c r="P26" s="1"/>
      <c r="Q26" s="1"/>
      <c r="R26" s="1"/>
      <c r="S26" s="1"/>
      <c r="T26" s="1"/>
      <c r="U26" s="1"/>
      <c r="V26" s="1"/>
    </row>
    <row r="27" spans="2:22" x14ac:dyDescent="0.25">
      <c r="B27" s="2"/>
      <c r="C27" s="2"/>
      <c r="D27" s="2"/>
      <c r="E27" s="2"/>
      <c r="F27" s="2"/>
      <c r="G27" s="2"/>
      <c r="H27" s="2"/>
      <c r="I27" s="2"/>
      <c r="J27" s="2"/>
      <c r="K27" s="2"/>
      <c r="L27" s="2"/>
      <c r="M27" s="2"/>
      <c r="N27" s="2"/>
      <c r="O27" s="1"/>
      <c r="P27" s="1"/>
      <c r="Q27" s="1"/>
      <c r="R27" s="1"/>
      <c r="S27" s="1"/>
      <c r="T27" s="1"/>
      <c r="U27" s="1"/>
      <c r="V27" s="1"/>
    </row>
    <row r="28" spans="2:22" x14ac:dyDescent="0.25">
      <c r="B28" s="2"/>
      <c r="C28" s="2"/>
      <c r="D28" s="2"/>
      <c r="E28" s="2"/>
      <c r="F28" s="2"/>
      <c r="G28" s="2"/>
      <c r="H28" s="2"/>
      <c r="I28" s="2"/>
      <c r="J28" s="2"/>
      <c r="K28" s="2"/>
      <c r="L28" s="2"/>
      <c r="M28" s="2"/>
      <c r="N28" s="2"/>
      <c r="O28" s="1"/>
      <c r="P28" s="1"/>
      <c r="Q28" s="1"/>
      <c r="R28" s="1"/>
      <c r="S28" s="1"/>
      <c r="T28" s="1"/>
      <c r="U28" s="1"/>
      <c r="V28" s="1"/>
    </row>
    <row r="29" spans="2:22" x14ac:dyDescent="0.25">
      <c r="B29" s="1"/>
      <c r="C29" s="1"/>
      <c r="D29" s="1"/>
      <c r="E29" s="1"/>
      <c r="F29" s="1"/>
      <c r="G29" s="1"/>
      <c r="H29" s="1"/>
      <c r="I29" s="1"/>
      <c r="J29" s="1"/>
      <c r="K29" s="1"/>
      <c r="L29" s="1"/>
      <c r="M29" s="1"/>
      <c r="N29" s="1"/>
      <c r="O29" s="1"/>
      <c r="P29" s="1"/>
      <c r="Q29" s="1"/>
      <c r="R29" s="1"/>
      <c r="S29" s="1"/>
      <c r="T29" s="1"/>
      <c r="U29" s="1"/>
      <c r="V29" s="1"/>
    </row>
    <row r="30" spans="2:22" x14ac:dyDescent="0.25">
      <c r="B30" s="1"/>
      <c r="C30" s="1"/>
      <c r="D30" s="1"/>
      <c r="E30" s="1"/>
      <c r="F30" s="1"/>
      <c r="G30" s="1"/>
      <c r="H30" s="1"/>
      <c r="I30" s="1"/>
      <c r="J30" s="1"/>
      <c r="K30" s="1"/>
      <c r="L30" s="1"/>
      <c r="M30" s="1"/>
      <c r="N30" s="1"/>
      <c r="O30" s="1"/>
      <c r="P30" s="1"/>
      <c r="Q30" s="1"/>
      <c r="R30" s="1"/>
      <c r="S30" s="1"/>
      <c r="T30" s="1"/>
      <c r="U30" s="1"/>
      <c r="V30" s="1"/>
    </row>
    <row r="31" spans="2:22" x14ac:dyDescent="0.25">
      <c r="B31" s="1"/>
      <c r="C31" s="1"/>
      <c r="D31" s="1"/>
      <c r="E31" s="1"/>
      <c r="F31" s="1"/>
      <c r="G31" s="1"/>
      <c r="H31" s="1"/>
      <c r="I31" s="1"/>
      <c r="J31" s="1"/>
      <c r="K31" s="1"/>
      <c r="L31" s="1"/>
      <c r="M31" s="1"/>
      <c r="N31" s="1"/>
      <c r="O31" s="1"/>
      <c r="P31" s="1"/>
      <c r="Q31" s="1"/>
      <c r="R31" s="1"/>
      <c r="S31" s="1"/>
      <c r="T31" s="1"/>
      <c r="U31" s="1"/>
      <c r="V31" s="1"/>
    </row>
    <row r="32" spans="2:22" x14ac:dyDescent="0.25">
      <c r="B32" s="1"/>
      <c r="C32" s="1"/>
      <c r="D32" s="1"/>
      <c r="E32" s="1"/>
      <c r="F32" s="1"/>
      <c r="G32" s="1"/>
      <c r="H32" s="1"/>
      <c r="I32" s="1"/>
      <c r="J32" s="1"/>
      <c r="K32" s="1"/>
      <c r="L32" s="1"/>
      <c r="M32" s="1"/>
      <c r="N32" s="1"/>
      <c r="O32" s="1"/>
      <c r="P32" s="1"/>
      <c r="Q32" s="1"/>
      <c r="R32" s="1"/>
      <c r="S32" s="1"/>
      <c r="T32" s="1"/>
      <c r="U32" s="1"/>
      <c r="V32" s="1"/>
    </row>
    <row r="33" spans="2:22" x14ac:dyDescent="0.25">
      <c r="B33" s="1"/>
      <c r="C33" s="1"/>
      <c r="D33" s="1"/>
      <c r="E33" s="1"/>
      <c r="F33" s="1"/>
      <c r="G33" s="1"/>
      <c r="H33" s="1"/>
      <c r="I33" s="1"/>
      <c r="J33" s="1"/>
      <c r="K33" s="1"/>
      <c r="L33" s="1"/>
      <c r="M33" s="1"/>
      <c r="N33" s="1"/>
      <c r="O33" s="1"/>
      <c r="P33" s="1"/>
      <c r="Q33" s="1"/>
      <c r="R33" s="1"/>
      <c r="S33" s="1"/>
      <c r="T33" s="1"/>
      <c r="U33" s="1"/>
      <c r="V33" s="1"/>
    </row>
    <row r="41" spans="2:22" x14ac:dyDescent="0.25">
      <c r="Q41" s="8"/>
    </row>
  </sheetData>
  <mergeCells count="14">
    <mergeCell ref="B2:B8"/>
    <mergeCell ref="O9:P9"/>
    <mergeCell ref="O11:P11"/>
    <mergeCell ref="O12:P12"/>
    <mergeCell ref="O22:P22"/>
    <mergeCell ref="O23:P23"/>
    <mergeCell ref="O24:P24"/>
    <mergeCell ref="C2:N7"/>
    <mergeCell ref="O14:P14"/>
    <mergeCell ref="O15:P15"/>
    <mergeCell ref="O16:P16"/>
    <mergeCell ref="O17:P17"/>
    <mergeCell ref="O18:P18"/>
    <mergeCell ref="O20:P20"/>
  </mergeCells>
  <dataValidations count="1">
    <dataValidation type="list" allowBlank="1" showInputMessage="1" showErrorMessage="1" sqref="Q12:Q13" xr:uid="{00000000-0002-0000-0300-000000000000}">
      <formula1>$Q$36:$Q$41</formula1>
    </dataValidation>
  </dataValidations>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I29"/>
  <sheetViews>
    <sheetView topLeftCell="A5" workbookViewId="0">
      <selection activeCell="E16" sqref="E16"/>
    </sheetView>
  </sheetViews>
  <sheetFormatPr baseColWidth="10" defaultRowHeight="15" x14ac:dyDescent="0.25"/>
  <cols>
    <col min="2" max="2" width="105.140625" customWidth="1"/>
    <col min="9" max="9" width="11.42578125" customWidth="1"/>
  </cols>
  <sheetData>
    <row r="3" spans="2:9" ht="51" customHeight="1" x14ac:dyDescent="0.25">
      <c r="B3" s="172" t="s">
        <v>71</v>
      </c>
      <c r="C3" s="169"/>
      <c r="D3" s="169"/>
      <c r="E3" s="169"/>
      <c r="F3" s="169"/>
      <c r="G3" s="169"/>
    </row>
    <row r="4" spans="2:9" ht="46.5" customHeight="1" x14ac:dyDescent="0.25">
      <c r="B4" s="171" t="s">
        <v>59</v>
      </c>
      <c r="C4" s="166"/>
      <c r="D4" s="166"/>
      <c r="E4" s="155"/>
      <c r="F4" s="166"/>
      <c r="G4" s="166"/>
      <c r="H4" s="166"/>
      <c r="I4" s="170"/>
    </row>
    <row r="5" spans="2:9" ht="21" customHeight="1" x14ac:dyDescent="0.25">
      <c r="B5" s="167"/>
      <c r="C5" s="166"/>
      <c r="D5" s="166"/>
      <c r="E5" s="166"/>
      <c r="F5" s="166"/>
      <c r="G5" s="166"/>
      <c r="H5" s="166"/>
      <c r="I5" s="170"/>
    </row>
    <row r="6" spans="2:9" ht="21" customHeight="1" x14ac:dyDescent="0.25">
      <c r="B6" s="307" t="s">
        <v>72</v>
      </c>
      <c r="C6" s="307"/>
      <c r="D6" s="307"/>
      <c r="E6" s="307"/>
      <c r="F6" s="307"/>
      <c r="G6" s="307"/>
      <c r="H6" s="307"/>
      <c r="I6" s="307"/>
    </row>
    <row r="7" spans="2:9" ht="21" customHeight="1" thickBot="1" x14ac:dyDescent="0.35">
      <c r="B7" s="158"/>
      <c r="C7" s="158"/>
      <c r="D7" s="158"/>
      <c r="E7" s="158"/>
      <c r="F7" s="158"/>
      <c r="G7" s="158"/>
      <c r="H7" s="158"/>
      <c r="I7" s="158"/>
    </row>
    <row r="8" spans="2:9" ht="57" customHeight="1" thickBot="1" x14ac:dyDescent="0.35">
      <c r="B8" s="175" t="s">
        <v>73</v>
      </c>
      <c r="C8" s="158"/>
      <c r="D8" s="158"/>
      <c r="E8" s="158"/>
      <c r="F8" s="158"/>
      <c r="G8" s="158"/>
      <c r="H8" s="158"/>
      <c r="I8" s="158"/>
    </row>
    <row r="9" spans="2:9" s="155" customFormat="1" ht="21" customHeight="1" x14ac:dyDescent="0.25">
      <c r="B9" s="163" t="s">
        <v>61</v>
      </c>
      <c r="C9" s="160"/>
      <c r="D9" s="160"/>
      <c r="E9" s="160"/>
      <c r="F9" s="160"/>
      <c r="G9" s="160"/>
      <c r="H9" s="160"/>
      <c r="I9" s="160"/>
    </row>
    <row r="10" spans="2:9" s="155" customFormat="1" ht="21" customHeight="1" x14ac:dyDescent="0.25">
      <c r="B10" s="161" t="s">
        <v>66</v>
      </c>
      <c r="C10" s="160"/>
      <c r="D10" s="160"/>
      <c r="E10" s="160"/>
      <c r="F10" s="160"/>
      <c r="G10" s="160"/>
      <c r="H10" s="160"/>
      <c r="I10" s="160"/>
    </row>
    <row r="11" spans="2:9" s="155" customFormat="1" ht="21" customHeight="1" x14ac:dyDescent="0.25">
      <c r="B11" s="161" t="s">
        <v>62</v>
      </c>
      <c r="C11" s="160"/>
      <c r="D11" s="160"/>
      <c r="E11" s="160"/>
      <c r="F11" s="160"/>
      <c r="G11" s="160"/>
      <c r="H11" s="160"/>
      <c r="I11" s="160"/>
    </row>
    <row r="12" spans="2:9" s="155" customFormat="1" ht="21" customHeight="1" x14ac:dyDescent="0.25">
      <c r="B12" s="161" t="s">
        <v>63</v>
      </c>
      <c r="C12" s="160"/>
      <c r="D12" s="160"/>
      <c r="E12" s="160"/>
      <c r="F12" s="160"/>
      <c r="G12" s="160"/>
      <c r="H12" s="160"/>
      <c r="I12" s="160"/>
    </row>
    <row r="13" spans="2:9" s="155" customFormat="1" ht="21" customHeight="1" x14ac:dyDescent="0.25">
      <c r="B13" s="161" t="s">
        <v>65</v>
      </c>
      <c r="C13" s="160"/>
      <c r="D13" s="160"/>
      <c r="E13" s="160"/>
      <c r="F13" s="160"/>
      <c r="G13" s="160"/>
      <c r="H13" s="160"/>
      <c r="I13" s="160"/>
    </row>
    <row r="14" spans="2:9" s="155" customFormat="1" ht="21" customHeight="1" x14ac:dyDescent="0.25">
      <c r="B14" s="161" t="s">
        <v>79</v>
      </c>
      <c r="C14" s="160"/>
      <c r="D14" s="160"/>
      <c r="E14" s="160"/>
      <c r="F14" s="160"/>
      <c r="G14" s="160"/>
      <c r="H14" s="160"/>
      <c r="I14" s="160"/>
    </row>
    <row r="15" spans="2:9" s="155" customFormat="1" ht="18" customHeight="1" x14ac:dyDescent="0.25">
      <c r="B15" s="308" t="s">
        <v>64</v>
      </c>
      <c r="C15" s="160"/>
      <c r="D15" s="160"/>
      <c r="E15" s="160"/>
      <c r="F15" s="160"/>
      <c r="G15" s="160"/>
      <c r="H15" s="160"/>
      <c r="I15" s="160"/>
    </row>
    <row r="16" spans="2:9" s="155" customFormat="1" ht="39" customHeight="1" thickBot="1" x14ac:dyDescent="0.3">
      <c r="B16" s="309"/>
      <c r="C16" s="160"/>
      <c r="D16" s="160"/>
      <c r="E16" s="160"/>
      <c r="F16" s="160"/>
      <c r="G16" s="160"/>
      <c r="H16" s="160"/>
      <c r="I16" s="160"/>
    </row>
    <row r="17" spans="2:9" s="155" customFormat="1" ht="57" customHeight="1" thickBot="1" x14ac:dyDescent="0.3">
      <c r="B17" s="176" t="s">
        <v>74</v>
      </c>
      <c r="C17" s="156"/>
      <c r="D17" s="156"/>
      <c r="E17" s="156"/>
      <c r="F17" s="156"/>
      <c r="G17" s="156"/>
      <c r="H17" s="156"/>
      <c r="I17" s="156"/>
    </row>
    <row r="18" spans="2:9" s="155" customFormat="1" ht="23.25" customHeight="1" thickBot="1" x14ac:dyDescent="0.3">
      <c r="B18" s="173" t="s">
        <v>77</v>
      </c>
      <c r="C18" s="159"/>
      <c r="D18" s="159"/>
      <c r="E18" s="159"/>
      <c r="F18" s="159"/>
      <c r="G18" s="159"/>
      <c r="H18" s="159"/>
      <c r="I18" s="159"/>
    </row>
    <row r="19" spans="2:9" ht="57" customHeight="1" thickBot="1" x14ac:dyDescent="0.3">
      <c r="B19" s="176" t="s">
        <v>75</v>
      </c>
      <c r="C19" s="159"/>
      <c r="D19" s="159"/>
      <c r="E19" s="159"/>
      <c r="F19" s="159"/>
      <c r="G19" s="159"/>
      <c r="H19" s="159"/>
      <c r="I19" s="159"/>
    </row>
    <row r="20" spans="2:9" ht="21" customHeight="1" x14ac:dyDescent="0.25">
      <c r="B20" s="310" t="s">
        <v>67</v>
      </c>
      <c r="C20" s="155"/>
      <c r="D20" s="155"/>
      <c r="E20" s="155"/>
      <c r="F20" s="155"/>
      <c r="G20" s="155"/>
      <c r="H20" s="155"/>
      <c r="I20" s="155"/>
    </row>
    <row r="21" spans="2:9" ht="21" customHeight="1" x14ac:dyDescent="0.25">
      <c r="B21" s="308"/>
      <c r="C21" s="159"/>
      <c r="D21" s="159"/>
      <c r="E21" s="159"/>
      <c r="F21" s="159"/>
      <c r="G21" s="159"/>
      <c r="H21" s="159"/>
      <c r="I21" s="159"/>
    </row>
    <row r="22" spans="2:9" ht="33" customHeight="1" thickBot="1" x14ac:dyDescent="0.3">
      <c r="B22" s="309"/>
      <c r="C22" s="159"/>
      <c r="D22" s="159"/>
      <c r="E22" s="159"/>
      <c r="F22" s="159"/>
      <c r="G22" s="159"/>
      <c r="H22" s="159"/>
      <c r="I22" s="159"/>
    </row>
    <row r="23" spans="2:9" ht="57" customHeight="1" thickBot="1" x14ac:dyDescent="0.3">
      <c r="B23" s="176" t="s">
        <v>76</v>
      </c>
      <c r="C23" s="159"/>
      <c r="D23" s="159"/>
      <c r="E23" s="159"/>
      <c r="F23" s="159"/>
      <c r="G23" s="159"/>
      <c r="H23" s="159"/>
      <c r="I23" s="159"/>
    </row>
    <row r="24" spans="2:9" ht="35.25" customHeight="1" x14ac:dyDescent="0.25">
      <c r="B24" s="163" t="s">
        <v>78</v>
      </c>
      <c r="C24" s="159"/>
      <c r="D24" s="159"/>
      <c r="E24" s="159"/>
      <c r="F24" s="159"/>
      <c r="G24" s="159"/>
      <c r="H24" s="159"/>
      <c r="I24" s="159"/>
    </row>
    <row r="25" spans="2:9" ht="72" customHeight="1" thickBot="1" x14ac:dyDescent="0.3">
      <c r="B25" s="162" t="s">
        <v>68</v>
      </c>
      <c r="C25" s="159"/>
      <c r="D25" s="159"/>
      <c r="E25" s="159"/>
      <c r="F25" s="159"/>
      <c r="G25" s="159"/>
      <c r="H25" s="159"/>
      <c r="I25" s="159"/>
    </row>
    <row r="26" spans="2:9" ht="26.25" customHeight="1" x14ac:dyDescent="0.25">
      <c r="B26" s="165"/>
      <c r="C26" s="159"/>
      <c r="D26" s="159"/>
      <c r="E26" s="159"/>
      <c r="F26" s="159"/>
      <c r="G26" s="159"/>
      <c r="H26" s="159"/>
      <c r="I26" s="159"/>
    </row>
    <row r="27" spans="2:9" ht="21" x14ac:dyDescent="0.35">
      <c r="B27" s="174" t="s">
        <v>70</v>
      </c>
      <c r="C27" s="164"/>
      <c r="D27" s="164"/>
      <c r="E27" s="164"/>
    </row>
    <row r="28" spans="2:9" ht="61.5" customHeight="1" x14ac:dyDescent="0.25">
      <c r="B28" s="168" t="s">
        <v>69</v>
      </c>
      <c r="C28" s="166"/>
      <c r="D28" s="166"/>
      <c r="E28" s="166"/>
      <c r="F28" s="166"/>
      <c r="G28" s="166"/>
      <c r="H28" s="166"/>
      <c r="I28" s="166"/>
    </row>
    <row r="29" spans="2:9" ht="28.5" customHeight="1" x14ac:dyDescent="0.25">
      <c r="B29" s="311"/>
      <c r="C29" s="311"/>
      <c r="D29" s="311"/>
      <c r="E29" s="311"/>
      <c r="F29" s="311"/>
    </row>
  </sheetData>
  <mergeCells count="4">
    <mergeCell ref="B6:I6"/>
    <mergeCell ref="B15:B16"/>
    <mergeCell ref="B20:B22"/>
    <mergeCell ref="B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1.Income statement</vt:lpstr>
      <vt:lpstr>2.Flujos de caja</vt:lpstr>
      <vt:lpstr>3.retornos capital</vt:lpstr>
      <vt:lpstr>4. Valoración</vt:lpstr>
      <vt:lpstr>INSTRUCCIONES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2021-04-01T20:35:06Z</dcterms:modified>
</cp:coreProperties>
</file>