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filterPrivacy="1" defaultThemeVersion="124226"/>
  <xr:revisionPtr revIDLastSave="0" documentId="13_ncr:1_{D3400504-338E-0649-A04D-52906B14B78E}" xr6:coauthVersionLast="46" xr6:coauthVersionMax="46" xr10:uidLastSave="{00000000-0000-0000-0000-000000000000}"/>
  <bookViews>
    <workbookView xWindow="0" yWindow="500" windowWidth="29040" windowHeight="15840" activeTab="1"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1" l="1"/>
  <c r="D24" i="1" s="1"/>
  <c r="E21" i="1"/>
  <c r="H19" i="1"/>
  <c r="H21" i="1" s="1"/>
  <c r="G19" i="1"/>
  <c r="G21" i="1" s="1"/>
  <c r="F19" i="1"/>
  <c r="F21" i="1" s="1"/>
  <c r="E19" i="1"/>
  <c r="E22" i="1" s="1"/>
  <c r="E24" i="1" s="1"/>
  <c r="D19" i="1"/>
  <c r="D21" i="1" s="1"/>
  <c r="C19" i="1"/>
  <c r="C21" i="1" s="1"/>
  <c r="H16" i="1"/>
  <c r="G16" i="1"/>
  <c r="F16" i="1"/>
  <c r="E16" i="1"/>
  <c r="D16" i="1"/>
  <c r="C16" i="1"/>
  <c r="H12" i="1"/>
  <c r="H13" i="1" s="1"/>
  <c r="G12" i="1"/>
  <c r="G13" i="1" s="1"/>
  <c r="F12" i="1"/>
  <c r="F13" i="1" s="1"/>
  <c r="E12" i="1"/>
  <c r="E13" i="1" s="1"/>
  <c r="D12" i="1"/>
  <c r="D13" i="1" s="1"/>
  <c r="C12" i="1"/>
  <c r="C13" i="1" s="1"/>
  <c r="H11" i="1"/>
  <c r="G11" i="1"/>
  <c r="F11" i="1"/>
  <c r="E11" i="1"/>
  <c r="D11" i="1"/>
  <c r="C11" i="1"/>
  <c r="C22" i="1" l="1"/>
  <c r="C24" i="1" s="1"/>
  <c r="E25" i="1"/>
  <c r="E26" i="1"/>
  <c r="C25" i="1"/>
  <c r="C26" i="1"/>
  <c r="D25" i="1"/>
  <c r="D26" i="1"/>
  <c r="F22" i="1"/>
  <c r="F24" i="1" s="1"/>
  <c r="G22" i="1"/>
  <c r="G24" i="1" s="1"/>
  <c r="H22" i="1"/>
  <c r="H24" i="1" s="1"/>
  <c r="J12" i="2"/>
  <c r="K12" i="2" s="1"/>
  <c r="L12" i="2" s="1"/>
  <c r="M12" i="2" s="1"/>
  <c r="N12" i="2" s="1"/>
  <c r="H26" i="1" l="1"/>
  <c r="H25" i="1"/>
  <c r="G26" i="1"/>
  <c r="G25" i="1"/>
  <c r="F25" i="1"/>
  <c r="F26" i="1"/>
  <c r="I18" i="3"/>
  <c r="D18" i="3"/>
  <c r="E18" i="3"/>
  <c r="F18" i="3"/>
  <c r="G18" i="3"/>
  <c r="H18" i="3"/>
  <c r="C18" i="3"/>
  <c r="I12" i="1" l="1"/>
  <c r="J10" i="1" l="1"/>
  <c r="J11" i="1"/>
  <c r="E15" i="2" l="1"/>
  <c r="F15" i="2"/>
  <c r="G15" i="2"/>
  <c r="H15" i="2"/>
  <c r="I15" i="2"/>
  <c r="D15" i="2"/>
  <c r="C15" i="2"/>
  <c r="J11" i="2" l="1"/>
  <c r="H11" i="5" l="1"/>
  <c r="I10" i="5"/>
  <c r="I11" i="5"/>
  <c r="I13" i="5" s="1"/>
  <c r="I16" i="5"/>
  <c r="I19" i="3"/>
  <c r="I10" i="3"/>
  <c r="I11" i="3"/>
  <c r="I12" i="3"/>
  <c r="J14" i="1"/>
  <c r="K14" i="1" s="1"/>
  <c r="L14" i="1" s="1"/>
  <c r="M14" i="1" s="1"/>
  <c r="N14" i="1" s="1"/>
  <c r="J17" i="1"/>
  <c r="K17" i="1" s="1"/>
  <c r="L17" i="1" s="1"/>
  <c r="M17" i="1" s="1"/>
  <c r="N17" i="1" s="1"/>
  <c r="J23" i="1"/>
  <c r="I13" i="2"/>
  <c r="I14" i="2"/>
  <c r="I14" i="5" l="1"/>
  <c r="I24" i="5"/>
  <c r="I22" i="3"/>
  <c r="I23" i="3"/>
  <c r="I11" i="1"/>
  <c r="I13" i="1"/>
  <c r="I16" i="1"/>
  <c r="I19" i="1"/>
  <c r="I21" i="1" s="1"/>
  <c r="I15" i="5" l="1"/>
  <c r="I23" i="5" s="1"/>
  <c r="I10" i="2"/>
  <c r="I16"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5" i="2"/>
  <c r="K15" i="2"/>
  <c r="L15" i="2"/>
  <c r="M15" i="2"/>
  <c r="N15" i="2"/>
  <c r="E13" i="3"/>
  <c r="E21" i="3" s="1"/>
  <c r="D13" i="3"/>
  <c r="D21" i="3" s="1"/>
  <c r="C13" i="3"/>
  <c r="C21" i="3" s="1"/>
  <c r="D23" i="3" l="1"/>
  <c r="E23" i="3"/>
  <c r="C23" i="3"/>
  <c r="F23" i="3"/>
  <c r="C22" i="3"/>
  <c r="E22" i="3"/>
  <c r="G22" i="3"/>
  <c r="G23" i="3"/>
  <c r="D22" i="3"/>
  <c r="F22" i="3"/>
  <c r="F13" i="3"/>
  <c r="F21" i="3" s="1"/>
  <c r="G13" i="3"/>
  <c r="G21" i="3" s="1"/>
  <c r="H13" i="5" l="1"/>
  <c r="P10" i="3"/>
  <c r="J16" i="3" l="1"/>
  <c r="J17" i="3"/>
  <c r="J15" i="3"/>
  <c r="J14" i="3"/>
  <c r="K14" i="3" s="1"/>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C15" i="5" l="1"/>
  <c r="D15" i="5"/>
  <c r="E15" i="5"/>
  <c r="F15" i="5"/>
  <c r="G15" i="5"/>
  <c r="H15" i="5" l="1"/>
  <c r="H12" i="5"/>
  <c r="K15" i="3"/>
  <c r="J13" i="5"/>
  <c r="K16" i="3"/>
  <c r="L16" i="3" s="1"/>
  <c r="M16" i="3" s="1"/>
  <c r="N16" i="3" s="1"/>
  <c r="J19" i="3" l="1"/>
  <c r="J18" i="3"/>
  <c r="K17" i="3"/>
  <c r="L15" i="3"/>
  <c r="K11" i="2"/>
  <c r="C14" i="2"/>
  <c r="D14" i="2"/>
  <c r="E14" i="2"/>
  <c r="F14" i="2"/>
  <c r="G14" i="2"/>
  <c r="H14" i="2"/>
  <c r="C13" i="2"/>
  <c r="D13" i="2"/>
  <c r="E13" i="2"/>
  <c r="F13" i="2"/>
  <c r="G13" i="2"/>
  <c r="H13" i="2"/>
  <c r="C10" i="2"/>
  <c r="D10" i="2"/>
  <c r="E10" i="2"/>
  <c r="F10" i="2"/>
  <c r="G10" i="2"/>
  <c r="H10" i="2"/>
  <c r="H16" i="2" s="1"/>
  <c r="K21" i="1"/>
  <c r="L21" i="1"/>
  <c r="M21" i="1"/>
  <c r="N21" i="1"/>
  <c r="J21" i="1"/>
  <c r="J15" i="1"/>
  <c r="K11" i="1"/>
  <c r="L11" i="1"/>
  <c r="M11" i="1"/>
  <c r="N11" i="1"/>
  <c r="C16" i="2" l="1"/>
  <c r="C18" i="5" s="1"/>
  <c r="G16" i="2"/>
  <c r="G18" i="5" s="1"/>
  <c r="F16" i="2"/>
  <c r="F18" i="5" s="1"/>
  <c r="E16" i="2"/>
  <c r="E18" i="5" s="1"/>
  <c r="D16" i="2"/>
  <c r="D18" i="5" s="1"/>
  <c r="L11" i="2"/>
  <c r="K18" i="3"/>
  <c r="K13" i="5"/>
  <c r="H18" i="5"/>
  <c r="K19" i="3"/>
  <c r="J16" i="5"/>
  <c r="J24" i="5" s="1"/>
  <c r="J10" i="3"/>
  <c r="J23" i="3" s="1"/>
  <c r="J13" i="2"/>
  <c r="J11" i="3"/>
  <c r="L17" i="3"/>
  <c r="M15" i="3"/>
  <c r="J12" i="1"/>
  <c r="J16" i="1"/>
  <c r="K10" i="1"/>
  <c r="K15" i="1" s="1"/>
  <c r="M11" i="2" l="1"/>
  <c r="L18" i="3"/>
  <c r="L13" i="5"/>
  <c r="L19" i="3"/>
  <c r="J22" i="3"/>
  <c r="K16" i="5"/>
  <c r="K24" i="5" s="1"/>
  <c r="K10" i="3"/>
  <c r="J12" i="5"/>
  <c r="J15" i="5"/>
  <c r="J23" i="5" s="1"/>
  <c r="J13" i="1"/>
  <c r="L13" i="2"/>
  <c r="K11" i="3"/>
  <c r="M17" i="3"/>
  <c r="N15" i="3"/>
  <c r="K13" i="2"/>
  <c r="K12" i="1"/>
  <c r="K16" i="1"/>
  <c r="L10" i="1"/>
  <c r="L15" i="1" s="1"/>
  <c r="D17" i="2"/>
  <c r="C17" i="2"/>
  <c r="H17" i="2"/>
  <c r="G17" i="2"/>
  <c r="F17" i="2"/>
  <c r="E17" i="2"/>
  <c r="N11" i="2" l="1"/>
  <c r="M18" i="3"/>
  <c r="M13" i="5"/>
  <c r="M19" i="3"/>
  <c r="C17" i="5"/>
  <c r="G17" i="5"/>
  <c r="F17" i="5"/>
  <c r="L16" i="5"/>
  <c r="L24" i="5" s="1"/>
  <c r="C24" i="5" s="1"/>
  <c r="L10" i="3"/>
  <c r="L23" i="3" s="1"/>
  <c r="M13" i="2"/>
  <c r="L11" i="3"/>
  <c r="K15" i="5"/>
  <c r="K23" i="5" s="1"/>
  <c r="K12" i="5"/>
  <c r="K13" i="1"/>
  <c r="H17" i="5"/>
  <c r="H13" i="3"/>
  <c r="H21" i="3" s="1"/>
  <c r="K22" i="3"/>
  <c r="K23" i="3"/>
  <c r="N17" i="3"/>
  <c r="M10" i="1"/>
  <c r="M15" i="1" s="1"/>
  <c r="L12" i="1"/>
  <c r="L16" i="1"/>
  <c r="N18" i="3" l="1"/>
  <c r="N13" i="5"/>
  <c r="N19" i="3"/>
  <c r="L22" i="3"/>
  <c r="D17" i="5"/>
  <c r="M11" i="3"/>
  <c r="L15" i="5"/>
  <c r="L23" i="5" s="1"/>
  <c r="C23" i="5" s="1"/>
  <c r="L12" i="5"/>
  <c r="L13" i="1"/>
  <c r="M16" i="5"/>
  <c r="M24" i="5" s="1"/>
  <c r="M10" i="3"/>
  <c r="E17" i="5"/>
  <c r="N10" i="1"/>
  <c r="N15" i="1" s="1"/>
  <c r="M16" i="1"/>
  <c r="M12" i="1"/>
  <c r="N11" i="3" l="1"/>
  <c r="N13" i="2"/>
  <c r="N16" i="5"/>
  <c r="N24" i="5" s="1"/>
  <c r="D24" i="5" s="1"/>
  <c r="N10" i="3"/>
  <c r="N22" i="3" s="1"/>
  <c r="M22" i="3"/>
  <c r="M23" i="3"/>
  <c r="M15" i="5"/>
  <c r="M23" i="5" s="1"/>
  <c r="M12" i="5"/>
  <c r="M13" i="1"/>
  <c r="N16" i="1"/>
  <c r="N12" i="1"/>
  <c r="N23" i="3" l="1"/>
  <c r="N15" i="5"/>
  <c r="N23" i="5" s="1"/>
  <c r="D23" i="5" s="1"/>
  <c r="N12" i="5"/>
  <c r="N13" i="1"/>
  <c r="J10" i="2"/>
  <c r="K19" i="1"/>
  <c r="K10" i="2"/>
  <c r="L10" i="2"/>
  <c r="N10" i="2"/>
  <c r="M10" i="2"/>
  <c r="I17" i="2" l="1"/>
  <c r="N19" i="1"/>
  <c r="N20" i="1" s="1"/>
  <c r="K20" i="1"/>
  <c r="J19" i="1"/>
  <c r="L19" i="1"/>
  <c r="M19" i="1"/>
  <c r="K22" i="1" l="1"/>
  <c r="K24" i="1" s="1"/>
  <c r="K12" i="3"/>
  <c r="N14" i="2"/>
  <c r="N16" i="2" s="1"/>
  <c r="N12" i="3"/>
  <c r="N22" i="1"/>
  <c r="M20" i="1"/>
  <c r="K14" i="2"/>
  <c r="K16" i="2" s="1"/>
  <c r="L20" i="1"/>
  <c r="J20" i="1"/>
  <c r="K18" i="5" l="1"/>
  <c r="K22" i="5" s="1"/>
  <c r="N18" i="5"/>
  <c r="L22" i="1"/>
  <c r="L24" i="1" s="1"/>
  <c r="L12" i="3"/>
  <c r="K17" i="5"/>
  <c r="K21" i="5" s="1"/>
  <c r="K13" i="3"/>
  <c r="K21" i="3" s="1"/>
  <c r="M22" i="1"/>
  <c r="M24" i="1" s="1"/>
  <c r="M12" i="3"/>
  <c r="J22" i="1"/>
  <c r="J24" i="1" s="1"/>
  <c r="J12" i="3"/>
  <c r="K26" i="1"/>
  <c r="K25" i="1"/>
  <c r="N24" i="1"/>
  <c r="J14" i="2"/>
  <c r="J16" i="2" s="1"/>
  <c r="M14" i="2"/>
  <c r="M16" i="2" s="1"/>
  <c r="L14" i="2"/>
  <c r="L16" i="2" s="1"/>
  <c r="N22" i="5" l="1"/>
  <c r="D22" i="5" s="1"/>
  <c r="K17" i="2"/>
  <c r="N17" i="2"/>
  <c r="L18" i="5"/>
  <c r="M18" i="5"/>
  <c r="M22" i="5" s="1"/>
  <c r="J18" i="5"/>
  <c r="J22" i="5" s="1"/>
  <c r="M17" i="5"/>
  <c r="M21" i="5" s="1"/>
  <c r="M13" i="3"/>
  <c r="M21" i="3" s="1"/>
  <c r="J17" i="5"/>
  <c r="J21" i="5" s="1"/>
  <c r="J13" i="3"/>
  <c r="J21" i="3" s="1"/>
  <c r="L17" i="5"/>
  <c r="L21" i="5" s="1"/>
  <c r="L13" i="3"/>
  <c r="L21" i="3" s="1"/>
  <c r="N17" i="5"/>
  <c r="N21" i="5" s="1"/>
  <c r="N13" i="3"/>
  <c r="N21" i="3" s="1"/>
  <c r="N25" i="1"/>
  <c r="N26" i="1"/>
  <c r="L26" i="1"/>
  <c r="L25" i="1"/>
  <c r="J26" i="1"/>
  <c r="M26" i="1"/>
  <c r="M25" i="1"/>
  <c r="J25" i="1"/>
  <c r="L22" i="5" l="1"/>
  <c r="C22" i="5" s="1"/>
  <c r="J17" i="2"/>
  <c r="M17" i="2"/>
  <c r="L17" i="2"/>
  <c r="D21" i="5"/>
  <c r="C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indexed="81"/>
            <rFont val="Tahoma"/>
            <family val="2"/>
          </rPr>
          <t>Author:</t>
        </r>
        <r>
          <rPr>
            <sz val="9"/>
            <color indexed="81"/>
            <rFont val="Tahoma"/>
            <family val="2"/>
          </rPr>
          <t xml:space="preserve">
EBIT, a veces aparece con nombres como: beneficio operativo, operating income</t>
        </r>
      </text>
    </comment>
    <comment ref="B17" authorId="0" shapeId="0" xr:uid="{00000000-0006-0000-0000-000002000000}">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DBACE4EA-3516-4BC2-90E0-6A1ECE4AE45F}">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139E1816-6E30-46B1-9C25-255E2B39E82F}">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indexed="81"/>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indexed="81"/>
            <rFont val="Tahoma"/>
            <family val="2"/>
          </rPr>
          <t>Author:</t>
        </r>
        <r>
          <rPr>
            <sz val="9"/>
            <color indexed="81"/>
            <rFont val="Tahoma"/>
            <family val="2"/>
          </rPr>
          <t xml:space="preserve">
Aparece en los informes como investment in property, ó inversion en activos fijos, ó como "capital expenditures.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indexed="81"/>
            <rFont val="Tahoma"/>
            <family val="2"/>
          </rPr>
          <t>Author:</t>
        </r>
        <r>
          <rPr>
            <sz val="9"/>
            <color indexed="81"/>
            <rFont val="Tahoma"/>
            <family val="2"/>
          </rPr>
          <t xml:space="preserve">
Deuda que requiera pago de intereses, tanto a corto plazo como a largo plazo.</t>
        </r>
      </text>
    </comment>
    <comment ref="I15" authorId="0" shapeId="0" xr:uid="{57789F52-6114-4C21-B4CC-FCDD6D0B4E57}">
      <text>
        <r>
          <rPr>
            <b/>
            <sz val="9"/>
            <color indexed="81"/>
            <rFont val="Tahoma"/>
            <charset val="1"/>
          </rPr>
          <t>Author:</t>
        </r>
        <r>
          <rPr>
            <sz val="9"/>
            <color indexed="81"/>
            <rFont val="Tahoma"/>
            <charset val="1"/>
          </rPr>
          <t xml:space="preserve">
deuda leases ajustado</t>
        </r>
      </text>
    </comment>
    <comment ref="B17" authorId="0" shapeId="0" xr:uid="{00000000-0006-0000-0200-000002000000}">
      <text>
        <r>
          <rPr>
            <b/>
            <sz val="9"/>
            <color indexed="81"/>
            <rFont val="Tahoma"/>
            <family val="2"/>
          </rPr>
          <t>Author: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300-000001000000}">
      <text>
        <r>
          <rPr>
            <b/>
            <sz val="9"/>
            <color indexed="81"/>
            <rFont val="Tahoma"/>
            <family val="2"/>
          </rPr>
          <t>Author:</t>
        </r>
        <r>
          <rPr>
            <sz val="9"/>
            <color indexed="81"/>
            <rFont val="Tahoma"/>
            <family val="2"/>
          </rPr>
          <t xml:space="preserve">
Si la empresa posee caja neta introducir con signo negativo
</t>
        </r>
      </text>
    </comment>
    <comment ref="J11" authorId="0" shapeId="0" xr:uid="{00000000-0006-0000-0300-000002000000}">
      <text>
        <r>
          <rPr>
            <b/>
            <sz val="9"/>
            <color indexed="81"/>
            <rFont val="Tahoma"/>
            <family val="2"/>
          </rPr>
          <t>Author:</t>
        </r>
        <r>
          <rPr>
            <sz val="9"/>
            <color indexed="81"/>
            <rFont val="Tahoma"/>
            <family val="2"/>
          </rPr>
          <t xml:space="preserve">
Si la empresa posee caja neta introducir con signo negativo</t>
        </r>
      </text>
    </comment>
    <comment ref="K11" authorId="0" shapeId="0" xr:uid="{00000000-0006-0000-0300-000003000000}">
      <text>
        <r>
          <rPr>
            <b/>
            <sz val="9"/>
            <color indexed="81"/>
            <rFont val="Tahoma"/>
            <family val="2"/>
          </rPr>
          <t>Author: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Author: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<sst xmlns="http://schemas.openxmlformats.org/spreadsheetml/2006/main" count="90" uniqueCount="84">
  <si>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</si>
  <si>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</si>
  <si>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</si>
  <si>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</si>
  <si>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</si>
  <si>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</si>
  <si>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</si>
  <si>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</si>
  <si>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</si>
  <si>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</si>
  <si>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</si>
  <si>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</si>
  <si>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</si>
  <si>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</si>
  <si>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</si>
  <si>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</si>
  <si>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</si>
  <si>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</si>
  <si>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</si>
  <si>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</si>
  <si>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</si>
  <si>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</si>
  <si>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</si>
  <si>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</si>
  <si>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</si>
  <si>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</si>
  <si>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</si>
  <si>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</si>
  <si>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</si>
  <si>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</si>
  <si>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</si>
  <si>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</si>
  <si>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</si>
  <si>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</si>
  <si>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</si>
  <si>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</si>
  <si>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</si>
  <si>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</si>
  <si>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</si>
  <si>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</si>
  <si>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</si>
  <si>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</si>
  <si>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</si>
  <si>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</si>
  <si>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</si>
  <si>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</si>
  <si>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</si>
  <si>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</si>
  <si>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</si>
  <si>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</si>
  <si>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</si>
  <si>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</si>
  <si>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</si>
  <si>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</si>
  <si>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</si>
  <si>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</si>
  <si>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</si>
  <si>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</si>
  <si>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</si>
  <si>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</si>
  <si>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</si>
  <si>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</si>
  <si>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</si>
  <si>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</si>
  <si>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</si>
  <si>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</si>
  <si>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</si>
  <si>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</si>
  <si>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</si>
  <si>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</si>
  <si>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</si>
  <si>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</si>
  <si>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</si>
  <si>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</si>
  <si>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</si>
  <si>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</si>
  <si>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</si>
  <si>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</si>
  <si>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</si>
  <si>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</si>
  <si>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</si>
  <si>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</si>
  <si>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</si>
  <si>
    <t>Ajuste leases (esta en el cashflow como repagos por derecho de uso)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</si>
</sst>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quot;€&quot;_-;\-* #,##0.00\ &quot;€&quot;_-;_-* &quot;-&quot;??\ &quot;€&quot;_-;_-@_-"/>
    <numFmt numFmtId="165" formatCode="#,##0.0;[Red]\-#,##0.0"/>
    <numFmt numFmtId="166" formatCode="0.0"/>
    <numFmt numFmtId="167" formatCode="0.0%"/>
    <numFmt numFmtId="168" formatCode="_-[$€-2]\ * #,##0.0_-;\-[$€-2]\ * #,##0.0_-;_-[$€-2]\ * &quot;-&quot;??_-;_-@_-"/>
  </numFmts>
  <fonts count="32"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39997558519241921"/>
        <bgColor indexed="64"/>
      </patternFill>
    </fill>
  </fills>
  <borders count="44">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
      <left style="thin">
        <color indexed="64"/>
      </left>
      <right/>
      <top/>
      <bottom style="thin">
        <color indexed="64"/>
      </bottom>
      <diagonal/>
    </border>
    <border>
      <left/>
      <right style="medium">
        <color indexed="64"/>
      </right>
      <top style="thin">
        <color indexed="64"/>
      </top>
      <bottom style="medium">
        <color rgb="FFCCCCCC"/>
      </bottom>
      <diagonal/>
    </border>
    <border>
      <left/>
      <right/>
      <top style="medium">
        <color rgb="FFCCCCCC"/>
      </top>
      <bottom/>
      <diagonal/>
    </border>
    <border>
      <left/>
      <right/>
      <top style="thin">
        <color indexed="64"/>
      </top>
      <bottom style="medium">
        <color rgb="FFCCCCCC"/>
      </bottom>
      <diagonal/>
    </border>
  </borders>
  <cellStyleXfs count="3">
    <xf numFmtId="0" fontId="0" fillId="0" borderId="0"/>
    <xf numFmtId="9" fontId="2" fillId="0" borderId="0" applyFont="0" applyFill="0" applyBorder="0" applyAlignment="0" applyProtection="0"/>
    <xf numFmtId="164" fontId="2" fillId="0" borderId="0" applyFont="0" applyFill="0" applyBorder="0" applyAlignment="0" applyProtection="0"/>
  </cellStyleXfs>
  <cellXfs count="322">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9" fillId="4" borderId="0" xfId="0" applyFont="1" applyFill="1" applyBorder="1"/>
    <xf numFmtId="0" fontId="0" fillId="0" borderId="0" xfId="0" applyFill="1" applyAlignment="1">
      <alignment vertical="center"/>
    </xf>
    <xf numFmtId="0" fontId="3" fillId="4" borderId="0" xfId="0" applyFont="1" applyFill="1" applyBorder="1" applyAlignment="1">
      <alignment horizontal="left" vertical="center"/>
    </xf>
    <xf numFmtId="0" fontId="3"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3" fillId="4" borderId="9" xfId="0" applyNumberFormat="1" applyFont="1" applyFill="1" applyBorder="1" applyAlignment="1">
      <alignment horizontal="center" vertical="center" wrapText="1"/>
    </xf>
    <xf numFmtId="1" fontId="3" fillId="4" borderId="10" xfId="0" applyNumberFormat="1" applyFont="1" applyFill="1" applyBorder="1" applyAlignment="1">
      <alignment horizontal="center" vertical="center" wrapText="1"/>
    </xf>
    <xf numFmtId="0" fontId="0" fillId="4" borderId="0" xfId="0" applyFill="1" applyAlignment="1">
      <alignment vertical="center"/>
    </xf>
    <xf numFmtId="0" fontId="13" fillId="5" borderId="2" xfId="0" applyFont="1" applyFill="1" applyBorder="1" applyAlignment="1">
      <alignment horizontal="center" vertical="center" wrapText="1"/>
    </xf>
    <xf numFmtId="0" fontId="3" fillId="4" borderId="0" xfId="0" applyFont="1" applyFill="1"/>
    <xf numFmtId="167"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3"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4" fillId="0" borderId="0" xfId="0" applyNumberFormat="1" applyFont="1" applyFill="1" applyBorder="1" applyAlignment="1" applyProtection="1">
      <alignment vertical="center"/>
    </xf>
    <xf numFmtId="0" fontId="10" fillId="4" borderId="4" xfId="0" applyFont="1" applyFill="1" applyBorder="1" applyAlignment="1">
      <alignment vertical="center"/>
    </xf>
    <xf numFmtId="0" fontId="10" fillId="4" borderId="5" xfId="0" applyFont="1" applyFill="1" applyBorder="1" applyAlignment="1">
      <alignment vertical="center"/>
    </xf>
    <xf numFmtId="0" fontId="15" fillId="4" borderId="0" xfId="0" applyFont="1" applyFill="1"/>
    <xf numFmtId="0" fontId="15" fillId="4" borderId="0" xfId="0" applyFont="1" applyFill="1" applyBorder="1"/>
    <xf numFmtId="0" fontId="15" fillId="0" borderId="0" xfId="0" applyFont="1"/>
    <xf numFmtId="2" fontId="16" fillId="4" borderId="0" xfId="0" applyNumberFormat="1" applyFont="1" applyFill="1" applyBorder="1" applyAlignment="1" applyProtection="1">
      <alignment vertical="center"/>
    </xf>
    <xf numFmtId="0" fontId="15" fillId="0" borderId="0" xfId="0" applyFont="1" applyAlignment="1">
      <alignment vertical="center"/>
    </xf>
    <xf numFmtId="1" fontId="16" fillId="2" borderId="18" xfId="0" applyNumberFormat="1" applyFont="1" applyFill="1" applyBorder="1" applyAlignment="1" applyProtection="1">
      <alignment horizontal="center" vertical="center"/>
    </xf>
    <xf numFmtId="1" fontId="16" fillId="2" borderId="19" xfId="0" applyNumberFormat="1" applyFont="1" applyFill="1" applyBorder="1" applyAlignment="1" applyProtection="1">
      <alignment horizontal="center" vertical="center"/>
    </xf>
    <xf numFmtId="2" fontId="5" fillId="4" borderId="13" xfId="0" applyNumberFormat="1" applyFont="1" applyFill="1" applyBorder="1" applyAlignment="1" applyProtection="1">
      <alignment vertical="center"/>
    </xf>
    <xf numFmtId="2" fontId="5" fillId="4" borderId="14" xfId="0" applyNumberFormat="1" applyFont="1" applyFill="1" applyBorder="1" applyAlignment="1" applyProtection="1">
      <alignment vertical="center"/>
    </xf>
    <xf numFmtId="2" fontId="5" fillId="4" borderId="32"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34"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3" fillId="4" borderId="0" xfId="0" applyFont="1" applyFill="1" applyAlignment="1">
      <alignment vertical="center"/>
    </xf>
    <xf numFmtId="2" fontId="12" fillId="4" borderId="13" xfId="0" applyNumberFormat="1" applyFont="1" applyFill="1" applyBorder="1" applyAlignment="1" applyProtection="1"/>
    <xf numFmtId="1" fontId="3" fillId="4" borderId="23" xfId="0" applyNumberFormat="1" applyFont="1" applyFill="1" applyBorder="1" applyAlignment="1">
      <alignment horizontal="center" vertical="center" wrapText="1"/>
    </xf>
    <xf numFmtId="1" fontId="3" fillId="4" borderId="8" xfId="0" applyNumberFormat="1" applyFont="1" applyFill="1" applyBorder="1" applyAlignment="1">
      <alignment horizontal="center" vertical="center" wrapText="1"/>
    </xf>
    <xf numFmtId="1" fontId="3" fillId="4" borderId="22"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4" xfId="0" applyNumberFormat="1" applyFont="1" applyFill="1" applyBorder="1" applyAlignment="1">
      <alignment horizontal="center" vertical="center" wrapText="1"/>
    </xf>
    <xf numFmtId="1" fontId="0" fillId="4" borderId="29"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6" fontId="0" fillId="4" borderId="30" xfId="0" applyNumberFormat="1" applyFont="1" applyFill="1" applyBorder="1" applyAlignment="1">
      <alignment horizontal="center" vertical="center" wrapText="1"/>
    </xf>
    <xf numFmtId="166" fontId="0" fillId="4" borderId="8" xfId="0" applyNumberFormat="1" applyFont="1" applyFill="1" applyBorder="1" applyAlignment="1">
      <alignment horizontal="center" vertical="center" wrapText="1"/>
    </xf>
    <xf numFmtId="166" fontId="0" fillId="4" borderId="2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6" fontId="0" fillId="4" borderId="0" xfId="0" applyNumberFormat="1" applyFont="1" applyFill="1" applyBorder="1" applyAlignment="1">
      <alignment horizontal="center" vertical="center" wrapText="1"/>
    </xf>
    <xf numFmtId="166" fontId="0" fillId="4" borderId="12" xfId="0" applyNumberFormat="1" applyFont="1" applyFill="1" applyBorder="1" applyAlignment="1">
      <alignment horizontal="center" vertical="center" wrapText="1"/>
    </xf>
    <xf numFmtId="2" fontId="20" fillId="4" borderId="3" xfId="0" applyNumberFormat="1" applyFont="1" applyFill="1" applyBorder="1" applyAlignment="1" applyProtection="1">
      <alignment vertical="center"/>
    </xf>
    <xf numFmtId="2" fontId="20" fillId="4" borderId="4" xfId="0" applyNumberFormat="1" applyFont="1" applyFill="1" applyBorder="1" applyAlignment="1" applyProtection="1">
      <alignment horizontal="left" vertical="center"/>
    </xf>
    <xf numFmtId="0" fontId="9" fillId="4" borderId="4" xfId="0" applyFont="1" applyFill="1" applyBorder="1" applyAlignment="1">
      <alignment horizontal="left" vertical="center"/>
    </xf>
    <xf numFmtId="0" fontId="15" fillId="4" borderId="5" xfId="0" applyFont="1" applyFill="1" applyBorder="1" applyAlignment="1">
      <alignment horizontal="left" vertical="center"/>
    </xf>
    <xf numFmtId="2" fontId="11" fillId="4" borderId="13" xfId="0" applyNumberFormat="1" applyFont="1" applyFill="1" applyBorder="1" applyAlignment="1" applyProtection="1">
      <alignment horizontal="center"/>
    </xf>
    <xf numFmtId="2" fontId="11" fillId="4" borderId="14" xfId="0" applyNumberFormat="1" applyFont="1" applyFill="1" applyBorder="1" applyAlignment="1" applyProtection="1">
      <alignment horizontal="center"/>
    </xf>
    <xf numFmtId="2" fontId="20" fillId="4" borderId="13" xfId="0" applyNumberFormat="1" applyFont="1" applyFill="1" applyBorder="1" applyAlignment="1" applyProtection="1">
      <alignment vertical="center"/>
    </xf>
    <xf numFmtId="2" fontId="21" fillId="4" borderId="0"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6" fillId="4" borderId="13" xfId="0" applyNumberFormat="1" applyFont="1" applyFill="1" applyBorder="1" applyAlignment="1" applyProtection="1">
      <alignment horizontal="center" vertical="center"/>
    </xf>
    <xf numFmtId="2" fontId="16"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6" fillId="4" borderId="0" xfId="0" applyNumberFormat="1" applyFont="1" applyFill="1" applyBorder="1" applyAlignment="1" applyProtection="1">
      <alignment horizontal="center" vertical="center"/>
    </xf>
    <xf numFmtId="38" fontId="16" fillId="4" borderId="12" xfId="0" applyNumberFormat="1" applyFont="1" applyFill="1" applyBorder="1" applyAlignment="1" applyProtection="1">
      <alignment horizontal="center" vertical="center"/>
    </xf>
    <xf numFmtId="9" fontId="24" fillId="4" borderId="0" xfId="1" applyFont="1" applyFill="1" applyBorder="1" applyAlignment="1" applyProtection="1">
      <alignment horizontal="center" vertical="center"/>
    </xf>
    <xf numFmtId="9" fontId="24" fillId="4" borderId="8" xfId="1" applyFont="1" applyFill="1" applyBorder="1" applyAlignment="1" applyProtection="1">
      <alignment horizontal="center" vertical="center"/>
    </xf>
    <xf numFmtId="9" fontId="24" fillId="4" borderId="22" xfId="1" applyFont="1" applyFill="1" applyBorder="1" applyAlignment="1" applyProtection="1">
      <alignment horizontal="center" vertical="center"/>
    </xf>
    <xf numFmtId="40" fontId="18" fillId="4" borderId="0" xfId="0" applyNumberFormat="1" applyFont="1" applyFill="1" applyBorder="1" applyAlignment="1" applyProtection="1">
      <alignment horizontal="center" vertical="center"/>
    </xf>
    <xf numFmtId="2" fontId="18" fillId="4" borderId="0" xfId="0" applyNumberFormat="1" applyFont="1" applyFill="1" applyBorder="1" applyAlignment="1" applyProtection="1">
      <alignment horizontal="center" vertical="center"/>
    </xf>
    <xf numFmtId="165" fontId="16" fillId="4" borderId="0" xfId="0" applyNumberFormat="1" applyFont="1" applyFill="1" applyBorder="1" applyAlignment="1" applyProtection="1">
      <alignment horizontal="center" vertical="center"/>
    </xf>
    <xf numFmtId="165" fontId="16" fillId="4" borderId="12" xfId="0" applyNumberFormat="1" applyFont="1" applyFill="1" applyBorder="1" applyAlignment="1" applyProtection="1">
      <alignment horizontal="center" vertical="center"/>
    </xf>
    <xf numFmtId="9" fontId="24" fillId="4" borderId="12" xfId="1" applyFont="1" applyFill="1" applyBorder="1" applyAlignment="1" applyProtection="1">
      <alignment horizontal="center" vertical="center"/>
    </xf>
    <xf numFmtId="38" fontId="18" fillId="4" borderId="0" xfId="0" applyNumberFormat="1" applyFont="1" applyFill="1" applyBorder="1" applyAlignment="1" applyProtection="1">
      <alignment horizontal="center" vertical="center"/>
    </xf>
    <xf numFmtId="38" fontId="18" fillId="4" borderId="12" xfId="0" applyNumberFormat="1" applyFont="1" applyFill="1" applyBorder="1" applyAlignment="1" applyProtection="1">
      <alignment horizontal="center" vertical="center"/>
    </xf>
    <xf numFmtId="2" fontId="18" fillId="4" borderId="26" xfId="0" applyNumberFormat="1" applyFont="1" applyFill="1" applyBorder="1" applyAlignment="1" applyProtection="1">
      <alignment horizontal="center" vertical="center"/>
    </xf>
    <xf numFmtId="1" fontId="16" fillId="4" borderId="1" xfId="0" applyNumberFormat="1" applyFont="1" applyFill="1" applyBorder="1" applyAlignment="1" applyProtection="1">
      <alignment horizontal="center" vertical="center"/>
    </xf>
    <xf numFmtId="1" fontId="16" fillId="4" borderId="27" xfId="0" applyNumberFormat="1" applyFont="1" applyFill="1" applyBorder="1" applyAlignment="1" applyProtection="1">
      <alignment horizontal="center" vertical="center"/>
    </xf>
    <xf numFmtId="38" fontId="18" fillId="4" borderId="1" xfId="0" applyNumberFormat="1" applyFont="1" applyFill="1" applyBorder="1" applyAlignment="1" applyProtection="1">
      <alignment horizontal="center" vertical="center"/>
    </xf>
    <xf numFmtId="38" fontId="18" fillId="4" borderId="27" xfId="0" applyNumberFormat="1" applyFont="1" applyFill="1" applyBorder="1" applyAlignment="1" applyProtection="1">
      <alignment horizontal="center" vertical="center"/>
    </xf>
    <xf numFmtId="38" fontId="16" fillId="4" borderId="1" xfId="0" applyNumberFormat="1" applyFont="1" applyFill="1" applyBorder="1" applyAlignment="1" applyProtection="1">
      <alignment horizontal="center" vertical="center"/>
    </xf>
    <xf numFmtId="38" fontId="16" fillId="4" borderId="27" xfId="0" applyNumberFormat="1" applyFont="1" applyFill="1" applyBorder="1" applyAlignment="1" applyProtection="1">
      <alignment horizontal="center" vertical="center"/>
    </xf>
    <xf numFmtId="40" fontId="16" fillId="4" borderId="0" xfId="0" applyNumberFormat="1" applyFont="1" applyFill="1" applyBorder="1" applyAlignment="1" applyProtection="1">
      <alignment horizontal="center" vertical="center"/>
    </xf>
    <xf numFmtId="40" fontId="16" fillId="4" borderId="12" xfId="0" applyNumberFormat="1" applyFont="1" applyFill="1" applyBorder="1" applyAlignment="1" applyProtection="1">
      <alignment horizontal="center" vertical="center"/>
    </xf>
    <xf numFmtId="38" fontId="18" fillId="5" borderId="7" xfId="0" applyNumberFormat="1" applyFont="1" applyFill="1" applyBorder="1" applyAlignment="1" applyProtection="1">
      <alignment horizontal="center" vertical="center"/>
    </xf>
    <xf numFmtId="38" fontId="18" fillId="5" borderId="17"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6" fillId="4" borderId="0" xfId="0" applyNumberFormat="1" applyFont="1" applyFill="1" applyBorder="1" applyAlignment="1" applyProtection="1">
      <alignment horizontal="center" vertical="center"/>
    </xf>
    <xf numFmtId="1" fontId="16" fillId="3" borderId="31" xfId="0" applyNumberFormat="1" applyFont="1" applyFill="1" applyBorder="1" applyAlignment="1" applyProtection="1">
      <alignment horizontal="center" vertical="center"/>
    </xf>
    <xf numFmtId="1" fontId="16" fillId="3" borderId="19" xfId="0" applyNumberFormat="1" applyFont="1" applyFill="1" applyBorder="1" applyAlignment="1" applyProtection="1">
      <alignment horizontal="center" vertical="center"/>
    </xf>
    <xf numFmtId="1" fontId="16" fillId="3" borderId="20" xfId="0" applyNumberFormat="1" applyFont="1" applyFill="1" applyBorder="1" applyAlignment="1" applyProtection="1">
      <alignment horizontal="center" vertical="center"/>
    </xf>
    <xf numFmtId="9" fontId="3" fillId="2" borderId="2" xfId="1" applyFont="1" applyFill="1" applyBorder="1" applyAlignment="1">
      <alignment horizontal="center" vertical="center" wrapText="1"/>
    </xf>
    <xf numFmtId="2" fontId="16" fillId="4" borderId="9" xfId="0" applyNumberFormat="1" applyFont="1" applyFill="1" applyBorder="1" applyAlignment="1" applyProtection="1">
      <alignment vertical="center"/>
    </xf>
    <xf numFmtId="1" fontId="16" fillId="4" borderId="0" xfId="0" applyNumberFormat="1" applyFont="1" applyFill="1" applyBorder="1" applyAlignment="1" applyProtection="1">
      <alignment horizontal="center" vertical="center"/>
    </xf>
    <xf numFmtId="1" fontId="16" fillId="4" borderId="9" xfId="0" applyNumberFormat="1" applyFont="1" applyFill="1" applyBorder="1" applyAlignment="1" applyProtection="1">
      <alignment horizontal="center" vertical="center"/>
    </xf>
    <xf numFmtId="1" fontId="16" fillId="4" borderId="11" xfId="0" applyNumberFormat="1" applyFont="1" applyFill="1" applyBorder="1" applyAlignment="1" applyProtection="1">
      <alignment horizontal="center" vertical="center"/>
    </xf>
    <xf numFmtId="0" fontId="15" fillId="0" borderId="4" xfId="0" applyFont="1" applyBorder="1"/>
    <xf numFmtId="2" fontId="20" fillId="4" borderId="25" xfId="0" applyNumberFormat="1" applyFont="1" applyFill="1" applyBorder="1" applyAlignment="1" applyProtection="1">
      <alignment horizontal="left" vertical="center"/>
    </xf>
    <xf numFmtId="0" fontId="0" fillId="4" borderId="29"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20" fillId="4" borderId="28" xfId="0" applyNumberFormat="1" applyFont="1" applyFill="1" applyBorder="1" applyAlignment="1" applyProtection="1">
      <alignment vertical="center"/>
    </xf>
    <xf numFmtId="9" fontId="3" fillId="2" borderId="5" xfId="1" applyFont="1" applyFill="1" applyBorder="1" applyAlignment="1">
      <alignment horizontal="center" vertical="center" wrapText="1"/>
    </xf>
    <xf numFmtId="1" fontId="16" fillId="4" borderId="6" xfId="0" applyNumberFormat="1" applyFont="1" applyFill="1" applyBorder="1" applyAlignment="1" applyProtection="1">
      <alignment horizontal="center" vertical="center"/>
    </xf>
    <xf numFmtId="2" fontId="16"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6" fillId="4" borderId="12" xfId="0" applyNumberFormat="1" applyFont="1" applyFill="1" applyBorder="1" applyAlignment="1" applyProtection="1">
      <alignment horizontal="center" vertical="center"/>
    </xf>
    <xf numFmtId="2" fontId="3" fillId="4" borderId="12" xfId="0" applyNumberFormat="1" applyFont="1" applyFill="1" applyBorder="1" applyAlignment="1">
      <alignment horizontal="center" vertical="center" wrapText="1"/>
    </xf>
    <xf numFmtId="1" fontId="16" fillId="4" borderId="30" xfId="0" applyNumberFormat="1" applyFont="1" applyFill="1" applyBorder="1" applyAlignment="1" applyProtection="1">
      <alignment horizontal="center" vertical="center"/>
    </xf>
    <xf numFmtId="0" fontId="0" fillId="4" borderId="30"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3" fillId="4" borderId="7" xfId="0" applyFont="1" applyFill="1" applyBorder="1" applyAlignment="1">
      <alignment vertical="center"/>
    </xf>
    <xf numFmtId="0" fontId="3" fillId="4" borderId="20" xfId="0" applyFont="1" applyFill="1" applyBorder="1" applyAlignment="1">
      <alignment horizontal="center" vertical="center" wrapText="1"/>
    </xf>
    <xf numFmtId="0" fontId="0" fillId="4" borderId="24" xfId="0" applyFont="1" applyFill="1" applyBorder="1" applyAlignment="1">
      <alignment vertical="center"/>
    </xf>
    <xf numFmtId="0" fontId="3" fillId="4" borderId="2" xfId="0" applyFont="1" applyFill="1" applyBorder="1" applyAlignment="1">
      <alignment horizontal="center" vertical="center" wrapText="1"/>
    </xf>
    <xf numFmtId="0" fontId="9" fillId="4" borderId="0" xfId="0" applyFont="1" applyFill="1" applyBorder="1" applyAlignment="1">
      <alignment vertical="center"/>
    </xf>
    <xf numFmtId="166" fontId="0" fillId="4" borderId="24" xfId="0" applyNumberFormat="1" applyFont="1" applyFill="1" applyBorder="1" applyAlignment="1">
      <alignment horizontal="center" vertical="center" wrapText="1"/>
    </xf>
    <xf numFmtId="166" fontId="0" fillId="4" borderId="23" xfId="0" applyNumberFormat="1" applyFont="1" applyFill="1" applyBorder="1" applyAlignment="1">
      <alignment horizontal="center" vertical="center" wrapText="1"/>
    </xf>
    <xf numFmtId="166"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3" fillId="4" borderId="0" xfId="0" applyNumberFormat="1" applyFont="1" applyFill="1" applyBorder="1" applyAlignment="1">
      <alignment horizontal="center" vertical="center" wrapText="1"/>
    </xf>
    <xf numFmtId="165" fontId="18" fillId="4" borderId="0" xfId="0" applyNumberFormat="1" applyFont="1" applyFill="1" applyBorder="1" applyAlignment="1" applyProtection="1">
      <alignment horizontal="center" vertical="center"/>
    </xf>
    <xf numFmtId="165" fontId="18" fillId="4" borderId="12" xfId="0" applyNumberFormat="1" applyFont="1" applyFill="1" applyBorder="1" applyAlignment="1" applyProtection="1">
      <alignment horizontal="center" vertical="center"/>
    </xf>
    <xf numFmtId="166" fontId="9" fillId="4" borderId="0" xfId="0" applyNumberFormat="1" applyFont="1" applyFill="1" applyBorder="1" applyAlignment="1">
      <alignment horizontal="center" vertical="center" wrapText="1"/>
    </xf>
    <xf numFmtId="166" fontId="9" fillId="4" borderId="21" xfId="0" applyNumberFormat="1" applyFont="1" applyFill="1" applyBorder="1" applyAlignment="1">
      <alignment horizontal="center" vertical="center" wrapText="1"/>
    </xf>
    <xf numFmtId="166" fontId="9" fillId="4" borderId="12" xfId="0" applyNumberFormat="1" applyFont="1" applyFill="1" applyBorder="1" applyAlignment="1">
      <alignment horizontal="center" vertical="center" wrapText="1"/>
    </xf>
    <xf numFmtId="166" fontId="0" fillId="4" borderId="33" xfId="0" applyNumberFormat="1" applyFill="1" applyBorder="1" applyAlignment="1">
      <alignment horizontal="center" vertical="center" wrapText="1"/>
    </xf>
    <xf numFmtId="166" fontId="0" fillId="4" borderId="29" xfId="0" applyNumberFormat="1" applyFill="1" applyBorder="1" applyAlignment="1">
      <alignment horizontal="center" vertical="center" wrapText="1"/>
    </xf>
    <xf numFmtId="166" fontId="0" fillId="4" borderId="30" xfId="0" applyNumberFormat="1" applyFill="1" applyBorder="1" applyAlignment="1">
      <alignment horizontal="center" vertical="center" wrapText="1"/>
    </xf>
    <xf numFmtId="166" fontId="0" fillId="4" borderId="0" xfId="0" applyNumberFormat="1" applyFill="1" applyBorder="1" applyAlignment="1">
      <alignment horizontal="center" vertical="center" wrapText="1"/>
    </xf>
    <xf numFmtId="166" fontId="0" fillId="4" borderId="21" xfId="0" applyNumberFormat="1" applyFill="1" applyBorder="1" applyAlignment="1">
      <alignment horizontal="center" vertical="center" wrapText="1"/>
    </xf>
    <xf numFmtId="166" fontId="0" fillId="4" borderId="12" xfId="0" applyNumberFormat="1" applyFill="1" applyBorder="1" applyAlignment="1">
      <alignment horizontal="center" vertical="center" wrapText="1"/>
    </xf>
    <xf numFmtId="166" fontId="9" fillId="4" borderId="29" xfId="0" applyNumberFormat="1" applyFont="1" applyFill="1" applyBorder="1" applyAlignment="1">
      <alignment horizontal="center" vertical="center" wrapText="1"/>
    </xf>
    <xf numFmtId="2" fontId="11" fillId="4" borderId="15" xfId="0" applyNumberFormat="1" applyFont="1" applyFill="1" applyBorder="1" applyAlignment="1" applyProtection="1">
      <alignment horizontal="center"/>
    </xf>
    <xf numFmtId="0" fontId="0" fillId="5" borderId="12"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6" fontId="0" fillId="5" borderId="29"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8" fillId="5" borderId="0" xfId="0" applyNumberFormat="1" applyFont="1" applyFill="1" applyBorder="1" applyAlignment="1" applyProtection="1">
      <alignment horizontal="center" vertical="center"/>
    </xf>
    <xf numFmtId="0" fontId="10"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25" xfId="0" applyBorder="1" applyAlignment="1">
      <alignment horizontal="left" vertical="center" wrapText="1"/>
    </xf>
    <xf numFmtId="0" fontId="28"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10" fillId="0" borderId="0" xfId="0" applyFont="1" applyAlignment="1">
      <alignment vertical="center"/>
    </xf>
    <xf numFmtId="0" fontId="0" fillId="0" borderId="0" xfId="0" applyFill="1"/>
    <xf numFmtId="0" fontId="0" fillId="5" borderId="0" xfId="0" applyFill="1" applyAlignment="1">
      <alignment vertical="center" wrapText="1"/>
    </xf>
    <xf numFmtId="0" fontId="29" fillId="0" borderId="0" xfId="0" applyFont="1" applyAlignment="1">
      <alignment horizontal="center" vertical="top"/>
    </xf>
    <xf numFmtId="0" fontId="15" fillId="0" borderId="25" xfId="0" applyFont="1" applyBorder="1" applyAlignment="1">
      <alignment horizontal="left" vertical="center" wrapText="1"/>
    </xf>
    <xf numFmtId="0" fontId="28" fillId="0" borderId="0" xfId="0" applyFont="1" applyFill="1" applyBorder="1" applyAlignment="1">
      <alignment horizontal="left" vertical="center"/>
    </xf>
    <xf numFmtId="0" fontId="28" fillId="5" borderId="2" xfId="0" applyFont="1" applyFill="1" applyBorder="1" applyAlignment="1">
      <alignment horizontal="center" vertical="center"/>
    </xf>
    <xf numFmtId="0" fontId="28" fillId="5" borderId="2" xfId="0" applyFont="1" applyFill="1" applyBorder="1" applyAlignment="1">
      <alignment horizontal="center" vertical="center" wrapText="1"/>
    </xf>
    <xf numFmtId="1" fontId="16" fillId="2" borderId="20" xfId="0" applyNumberFormat="1" applyFont="1" applyFill="1" applyBorder="1" applyAlignment="1" applyProtection="1">
      <alignment horizontal="center" vertical="center"/>
    </xf>
    <xf numFmtId="1" fontId="16" fillId="4" borderId="20" xfId="0" applyNumberFormat="1" applyFont="1" applyFill="1" applyBorder="1" applyAlignment="1" applyProtection="1">
      <alignment horizontal="center" vertical="center"/>
    </xf>
    <xf numFmtId="2" fontId="16" fillId="4" borderId="15" xfId="0" applyNumberFormat="1" applyFont="1" applyFill="1" applyBorder="1" applyAlignment="1" applyProtection="1">
      <alignment horizontal="center" vertical="center"/>
    </xf>
    <xf numFmtId="38" fontId="18" fillId="5" borderId="12" xfId="0" applyNumberFormat="1" applyFont="1" applyFill="1" applyBorder="1" applyAlignment="1" applyProtection="1">
      <alignment horizontal="center" vertical="center"/>
    </xf>
    <xf numFmtId="40" fontId="18" fillId="4" borderId="17" xfId="0" applyNumberFormat="1" applyFont="1" applyFill="1" applyBorder="1" applyAlignment="1" applyProtection="1">
      <alignment horizontal="center" vertical="center"/>
    </xf>
    <xf numFmtId="38" fontId="16" fillId="4" borderId="15" xfId="0" applyNumberFormat="1" applyFont="1" applyFill="1" applyBorder="1" applyAlignment="1" applyProtection="1">
      <alignment horizontal="center" vertical="center"/>
    </xf>
    <xf numFmtId="9" fontId="24" fillId="4" borderId="20" xfId="1" applyFont="1" applyFill="1" applyBorder="1" applyAlignment="1" applyProtection="1">
      <alignment horizontal="center" vertical="center"/>
    </xf>
    <xf numFmtId="9" fontId="24" fillId="4" borderId="23" xfId="1" applyFont="1" applyFill="1" applyBorder="1" applyAlignment="1" applyProtection="1">
      <alignment horizontal="center" vertical="center"/>
    </xf>
    <xf numFmtId="165" fontId="18" fillId="5" borderId="30" xfId="0" applyNumberFormat="1" applyFont="1" applyFill="1" applyBorder="1" applyAlignment="1" applyProtection="1">
      <alignment horizontal="center" vertical="center"/>
    </xf>
    <xf numFmtId="165" fontId="18" fillId="5" borderId="20" xfId="0" applyNumberFormat="1" applyFont="1" applyFill="1" applyBorder="1" applyAlignment="1" applyProtection="1">
      <alignment horizontal="center" vertical="center"/>
    </xf>
    <xf numFmtId="38" fontId="18"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5" fillId="4" borderId="28" xfId="0" applyFont="1" applyFill="1" applyBorder="1" applyAlignment="1">
      <alignment horizontal="left" vertical="center"/>
    </xf>
    <xf numFmtId="0" fontId="15" fillId="4" borderId="4" xfId="0" applyFont="1" applyFill="1" applyBorder="1" applyAlignment="1">
      <alignment horizontal="left" vertical="center"/>
    </xf>
    <xf numFmtId="0" fontId="15" fillId="4" borderId="25" xfId="0" applyFont="1" applyFill="1" applyBorder="1" applyAlignment="1">
      <alignment horizontal="left" vertical="center"/>
    </xf>
    <xf numFmtId="0" fontId="0" fillId="5" borderId="30" xfId="0" applyFont="1" applyFill="1" applyBorder="1" applyAlignment="1">
      <alignment horizontal="center" vertical="center" wrapText="1"/>
    </xf>
    <xf numFmtId="0" fontId="0" fillId="5" borderId="22" xfId="0" applyFont="1" applyFill="1" applyBorder="1" applyAlignment="1">
      <alignment horizontal="center" vertical="center" wrapText="1"/>
    </xf>
    <xf numFmtId="166" fontId="0" fillId="4" borderId="29"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2" xfId="0" applyNumberFormat="1" applyFont="1" applyFill="1" applyBorder="1" applyAlignment="1">
      <alignment horizontal="center" vertical="center" wrapText="1"/>
    </xf>
    <xf numFmtId="40" fontId="18" fillId="4" borderId="12" xfId="0" applyNumberFormat="1" applyFont="1" applyFill="1" applyBorder="1" applyAlignment="1" applyProtection="1">
      <alignment horizontal="center" vertical="center"/>
    </xf>
    <xf numFmtId="0" fontId="3" fillId="4" borderId="0" xfId="0" applyFont="1" applyFill="1" applyAlignment="1">
      <alignment horizontal="left" vertical="center"/>
    </xf>
    <xf numFmtId="165" fontId="16" fillId="4" borderId="29" xfId="0" applyNumberFormat="1" applyFont="1" applyFill="1" applyBorder="1" applyAlignment="1" applyProtection="1">
      <alignment horizontal="center" vertical="center"/>
    </xf>
    <xf numFmtId="2" fontId="20" fillId="4" borderId="28"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2" fillId="4" borderId="4" xfId="0" applyNumberFormat="1" applyFont="1" applyFill="1" applyBorder="1" applyAlignment="1" applyProtection="1">
      <alignment horizontal="left" vertical="center"/>
    </xf>
    <xf numFmtId="2" fontId="21" fillId="4" borderId="37" xfId="0" applyNumberFormat="1" applyFont="1" applyFill="1" applyBorder="1" applyAlignment="1" applyProtection="1">
      <alignment horizontal="left" vertical="center"/>
    </xf>
    <xf numFmtId="2" fontId="20" fillId="4" borderId="37" xfId="0" applyNumberFormat="1" applyFont="1" applyFill="1" applyBorder="1" applyAlignment="1" applyProtection="1">
      <alignment horizontal="left" vertical="center"/>
    </xf>
    <xf numFmtId="166" fontId="9" fillId="4" borderId="33" xfId="0" applyNumberFormat="1" applyFont="1" applyFill="1" applyBorder="1" applyAlignment="1">
      <alignment horizontal="center" vertical="center" wrapText="1"/>
    </xf>
    <xf numFmtId="38" fontId="18"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1" fillId="4" borderId="25" xfId="0" applyNumberFormat="1" applyFont="1" applyFill="1" applyBorder="1" applyAlignment="1" applyProtection="1">
      <alignment horizontal="left"/>
    </xf>
    <xf numFmtId="2" fontId="26"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3" fillId="4" borderId="25" xfId="0" applyFont="1" applyFill="1" applyBorder="1" applyAlignment="1">
      <alignment horizontal="left"/>
    </xf>
    <xf numFmtId="0" fontId="0" fillId="4" borderId="4" xfId="0" applyFont="1" applyFill="1" applyBorder="1"/>
    <xf numFmtId="0" fontId="3" fillId="4" borderId="4" xfId="0" applyFont="1" applyFill="1" applyBorder="1"/>
    <xf numFmtId="0" fontId="3" fillId="4" borderId="28" xfId="0" applyFont="1" applyFill="1" applyBorder="1"/>
    <xf numFmtId="0" fontId="3" fillId="4" borderId="25" xfId="0" applyFont="1" applyFill="1" applyBorder="1"/>
    <xf numFmtId="0" fontId="0" fillId="4" borderId="5" xfId="0" applyFont="1" applyFill="1" applyBorder="1"/>
    <xf numFmtId="0" fontId="0" fillId="0" borderId="6" xfId="0" applyBorder="1"/>
    <xf numFmtId="1" fontId="16" fillId="4" borderId="29" xfId="0" applyNumberFormat="1" applyFont="1" applyFill="1" applyBorder="1" applyAlignment="1" applyProtection="1">
      <alignment horizontal="center" vertical="center"/>
    </xf>
    <xf numFmtId="2" fontId="3" fillId="4" borderId="21" xfId="0" applyNumberFormat="1" applyFont="1" applyFill="1" applyBorder="1" applyAlignment="1">
      <alignment horizontal="center" vertical="center" wrapText="1"/>
    </xf>
    <xf numFmtId="0" fontId="0" fillId="4" borderId="6" xfId="0" applyFill="1" applyBorder="1"/>
    <xf numFmtId="1" fontId="16" fillId="5" borderId="12" xfId="0" applyNumberFormat="1" applyFont="1" applyFill="1" applyBorder="1" applyAlignment="1" applyProtection="1">
      <alignment horizontal="center" vertical="center"/>
    </xf>
    <xf numFmtId="0" fontId="3" fillId="4" borderId="6" xfId="0" applyFont="1" applyFill="1" applyBorder="1" applyAlignment="1">
      <alignment horizontal="left" vertical="center"/>
    </xf>
    <xf numFmtId="38" fontId="18" fillId="0" borderId="29" xfId="0" applyNumberFormat="1" applyFont="1" applyFill="1" applyBorder="1" applyAlignment="1" applyProtection="1">
      <alignment horizontal="center" vertical="center"/>
    </xf>
    <xf numFmtId="1" fontId="16" fillId="5" borderId="0" xfId="0" applyNumberFormat="1" applyFont="1" applyFill="1" applyBorder="1" applyAlignment="1" applyProtection="1">
      <alignment horizontal="center" vertical="center"/>
    </xf>
    <xf numFmtId="1" fontId="18" fillId="4" borderId="1" xfId="0" applyNumberFormat="1" applyFont="1" applyFill="1" applyBorder="1" applyAlignment="1" applyProtection="1">
      <alignment horizontal="center" vertical="center"/>
    </xf>
    <xf numFmtId="40" fontId="18" fillId="4" borderId="39" xfId="0" applyNumberFormat="1" applyFont="1" applyFill="1" applyBorder="1" applyAlignment="1" applyProtection="1">
      <alignment horizontal="center" vertical="center"/>
    </xf>
    <xf numFmtId="40" fontId="0" fillId="4" borderId="40" xfId="0" applyNumberFormat="1" applyFont="1" applyFill="1" applyBorder="1" applyAlignment="1">
      <alignment horizontal="center" vertical="center" wrapText="1"/>
    </xf>
    <xf numFmtId="167" fontId="24" fillId="4" borderId="22" xfId="1" applyNumberFormat="1" applyFont="1" applyFill="1" applyBorder="1" applyAlignment="1" applyProtection="1">
      <alignment horizontal="center" vertical="center"/>
    </xf>
    <xf numFmtId="167" fontId="24" fillId="4" borderId="0" xfId="1" applyNumberFormat="1" applyFont="1" applyFill="1" applyBorder="1" applyAlignment="1" applyProtection="1">
      <alignment horizontal="center" vertical="center"/>
    </xf>
    <xf numFmtId="167" fontId="24" fillId="4" borderId="12" xfId="1" applyNumberFormat="1" applyFont="1" applyFill="1" applyBorder="1" applyAlignment="1" applyProtection="1">
      <alignment horizontal="center" vertical="center"/>
    </xf>
    <xf numFmtId="38" fontId="18" fillId="5" borderId="0" xfId="0" applyNumberFormat="1" applyFont="1" applyFill="1" applyAlignment="1">
      <alignment horizontal="center" vertical="center"/>
    </xf>
    <xf numFmtId="165" fontId="18" fillId="5" borderId="0" xfId="0" applyNumberFormat="1" applyFont="1" applyFill="1" applyAlignment="1">
      <alignment horizontal="center" vertical="center"/>
    </xf>
    <xf numFmtId="38" fontId="18" fillId="5" borderId="7" xfId="0" applyNumberFormat="1" applyFont="1" applyFill="1" applyBorder="1" applyAlignment="1">
      <alignment horizontal="center"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38" fontId="18" fillId="5" borderId="0" xfId="0" applyNumberFormat="1" applyFont="1" applyFill="1" applyBorder="1" applyAlignment="1">
      <alignment horizontal="center" vertical="center"/>
    </xf>
    <xf numFmtId="165" fontId="18" fillId="5" borderId="29" xfId="0" applyNumberFormat="1" applyFont="1" applyFill="1" applyBorder="1" applyAlignment="1">
      <alignment horizontal="center" vertical="center"/>
    </xf>
    <xf numFmtId="165" fontId="18" fillId="5" borderId="19" xfId="0" applyNumberFormat="1" applyFont="1" applyFill="1" applyBorder="1" applyAlignment="1">
      <alignment horizontal="center" vertical="center"/>
    </xf>
    <xf numFmtId="165" fontId="16" fillId="4" borderId="24" xfId="0" applyNumberFormat="1" applyFont="1" applyFill="1" applyBorder="1" applyAlignment="1" applyProtection="1">
      <alignment horizontal="center" vertical="center"/>
    </xf>
    <xf numFmtId="0" fontId="0" fillId="5" borderId="29" xfId="0" applyFill="1" applyBorder="1" applyAlignment="1">
      <alignment horizontal="center" vertical="center" wrapText="1"/>
    </xf>
    <xf numFmtId="0" fontId="0" fillId="5" borderId="0" xfId="0" applyFill="1" applyBorder="1" applyAlignment="1">
      <alignment horizontal="center" vertical="center" wrapText="1"/>
    </xf>
    <xf numFmtId="0" fontId="9" fillId="4" borderId="6" xfId="0" applyFont="1" applyFill="1" applyBorder="1" applyAlignment="1">
      <alignment vertical="center"/>
    </xf>
    <xf numFmtId="9" fontId="24" fillId="4" borderId="8" xfId="1" applyFont="1" applyFill="1" applyBorder="1" applyAlignment="1">
      <alignment horizontal="center" vertical="center"/>
    </xf>
    <xf numFmtId="165" fontId="16" fillId="4" borderId="0" xfId="0" applyNumberFormat="1" applyFont="1" applyFill="1" applyAlignment="1">
      <alignment horizontal="center" vertical="center"/>
    </xf>
    <xf numFmtId="2" fontId="18" fillId="4" borderId="7" xfId="0" applyNumberFormat="1" applyFont="1" applyFill="1" applyBorder="1" applyAlignment="1">
      <alignment horizontal="center" vertical="center"/>
    </xf>
    <xf numFmtId="40" fontId="18" fillId="4" borderId="7" xfId="0" applyNumberFormat="1" applyFont="1" applyFill="1" applyBorder="1" applyAlignment="1">
      <alignment horizontal="center" vertical="center"/>
    </xf>
    <xf numFmtId="1" fontId="16" fillId="4" borderId="19" xfId="0" applyNumberFormat="1" applyFont="1" applyFill="1" applyBorder="1" applyAlignment="1">
      <alignment horizontal="center" vertical="center"/>
    </xf>
    <xf numFmtId="9" fontId="24" fillId="4" borderId="19" xfId="1" applyFont="1" applyFill="1" applyBorder="1" applyAlignment="1">
      <alignment horizontal="center" vertical="center"/>
    </xf>
    <xf numFmtId="38" fontId="18" fillId="4" borderId="7" xfId="0" applyNumberFormat="1" applyFont="1" applyFill="1" applyBorder="1" applyAlignment="1">
      <alignment horizontal="center" vertical="center"/>
    </xf>
    <xf numFmtId="40" fontId="18" fillId="5" borderId="0" xfId="0" applyNumberFormat="1" applyFont="1" applyFill="1" applyAlignment="1">
      <alignment horizontal="center" vertical="center"/>
    </xf>
    <xf numFmtId="38" fontId="16" fillId="4" borderId="14" xfId="0" applyNumberFormat="1" applyFont="1" applyFill="1" applyBorder="1" applyAlignment="1">
      <alignment horizontal="center" vertical="center"/>
    </xf>
    <xf numFmtId="9" fontId="24" fillId="4" borderId="0" xfId="1" applyFont="1" applyFill="1" applyAlignment="1">
      <alignment horizontal="center" vertical="center"/>
    </xf>
    <xf numFmtId="40" fontId="16" fillId="4" borderId="0" xfId="0" applyNumberFormat="1" applyFont="1" applyFill="1" applyAlignment="1">
      <alignment horizontal="center" vertical="center"/>
    </xf>
    <xf numFmtId="165" fontId="16" fillId="4" borderId="29" xfId="0" applyNumberFormat="1" applyFont="1" applyFill="1" applyBorder="1" applyAlignment="1">
      <alignment horizontal="center" vertical="center"/>
    </xf>
    <xf numFmtId="38" fontId="18" fillId="4" borderId="19" xfId="0" applyNumberFormat="1" applyFont="1" applyFill="1" applyBorder="1" applyAlignment="1">
      <alignment horizontal="center" vertical="center"/>
    </xf>
    <xf numFmtId="40" fontId="18" fillId="5" borderId="19" xfId="0" applyNumberFormat="1" applyFont="1" applyFill="1" applyBorder="1" applyAlignment="1">
      <alignment horizontal="center" vertical="center"/>
    </xf>
    <xf numFmtId="9" fontId="24" fillId="4" borderId="0" xfId="1" applyFont="1" applyFill="1" applyBorder="1" applyAlignment="1">
      <alignment horizontal="center" vertical="center"/>
    </xf>
    <xf numFmtId="40" fontId="16" fillId="4" borderId="0" xfId="0" applyNumberFormat="1" applyFont="1" applyFill="1" applyBorder="1" applyAlignment="1">
      <alignment horizontal="center" vertical="center"/>
    </xf>
    <xf numFmtId="0" fontId="25" fillId="5" borderId="12" xfId="0" applyFont="1" applyFill="1" applyBorder="1" applyAlignment="1">
      <alignment horizontal="center" vertical="center" wrapText="1"/>
    </xf>
    <xf numFmtId="166" fontId="0" fillId="5" borderId="0" xfId="0" applyNumberFormat="1" applyFill="1" applyBorder="1" applyAlignment="1">
      <alignment horizontal="center" vertical="center" wrapText="1"/>
    </xf>
    <xf numFmtId="38" fontId="18" fillId="5" borderId="41" xfId="0" applyNumberFormat="1" applyFont="1" applyFill="1" applyBorder="1" applyAlignment="1">
      <alignment horizontal="center" vertical="center"/>
    </xf>
    <xf numFmtId="0" fontId="25" fillId="5" borderId="42" xfId="0" applyFont="1" applyFill="1" applyBorder="1" applyAlignment="1">
      <alignment horizontal="center" vertical="center" wrapText="1"/>
    </xf>
    <xf numFmtId="38" fontId="18" fillId="5" borderId="43" xfId="0" applyNumberFormat="1" applyFont="1" applyFill="1" applyBorder="1" applyAlignment="1">
      <alignment horizontal="center" vertical="center"/>
    </xf>
    <xf numFmtId="2" fontId="21" fillId="4" borderId="5" xfId="0" applyNumberFormat="1" applyFont="1" applyFill="1" applyBorder="1" applyAlignment="1" applyProtection="1">
      <alignment horizontal="left" vertical="center"/>
    </xf>
    <xf numFmtId="0" fontId="0" fillId="6" borderId="0" xfId="0" applyFill="1" applyBorder="1" applyAlignment="1">
      <alignment horizontal="center" vertical="center" wrapText="1"/>
    </xf>
    <xf numFmtId="0" fontId="0" fillId="6" borderId="12" xfId="0" applyFont="1" applyFill="1" applyBorder="1" applyAlignment="1">
      <alignment horizontal="center" vertical="center" wrapText="1"/>
    </xf>
    <xf numFmtId="168" fontId="14" fillId="4" borderId="9" xfId="2" applyNumberFormat="1" applyFont="1" applyFill="1" applyBorder="1" applyAlignment="1">
      <alignment horizontal="center" vertical="center" wrapText="1"/>
    </xf>
    <xf numFmtId="168" fontId="14" fillId="4" borderId="0" xfId="2" applyNumberFormat="1" applyFont="1" applyFill="1" applyBorder="1" applyAlignment="1">
      <alignment horizontal="center" vertical="center" wrapText="1"/>
    </xf>
    <xf numFmtId="168" fontId="14" fillId="4" borderId="9" xfId="2" applyNumberFormat="1" applyFont="1" applyFill="1" applyBorder="1" applyAlignment="1">
      <alignment horizontal="left" vertical="center" wrapText="1"/>
    </xf>
    <xf numFmtId="168" fontId="14" fillId="4" borderId="0" xfId="2" applyNumberFormat="1" applyFont="1" applyFill="1" applyBorder="1" applyAlignment="1">
      <alignment horizontal="left" vertical="center" wrapText="1"/>
    </xf>
    <xf numFmtId="168" fontId="14" fillId="4" borderId="12" xfId="2" applyNumberFormat="1" applyFont="1" applyFill="1" applyBorder="1" applyAlignment="1">
      <alignment horizontal="left" vertical="center" wrapText="1"/>
    </xf>
    <xf numFmtId="168" fontId="14" fillId="4" borderId="38" xfId="2" applyNumberFormat="1" applyFont="1" applyFill="1" applyBorder="1" applyAlignment="1">
      <alignment horizontal="left" vertical="center" wrapText="1"/>
    </xf>
    <xf numFmtId="168" fontId="14" fillId="4" borderId="7" xfId="2" applyNumberFormat="1" applyFont="1" applyFill="1" applyBorder="1" applyAlignment="1">
      <alignment horizontal="left" vertical="center" wrapText="1"/>
    </xf>
    <xf numFmtId="168" fontId="14" fillId="4" borderId="17" xfId="2" applyNumberFormat="1" applyFont="1" applyFill="1" applyBorder="1" applyAlignment="1">
      <alignment horizontal="left" vertical="center" wrapText="1"/>
    </xf>
    <xf numFmtId="2" fontId="17" fillId="4" borderId="0" xfId="0" applyNumberFormat="1" applyFont="1" applyFill="1" applyBorder="1" applyAlignment="1" applyProtection="1">
      <alignment horizontal="left" vertical="center"/>
    </xf>
    <xf numFmtId="2" fontId="27" fillId="4" borderId="0" xfId="0" applyNumberFormat="1" applyFont="1" applyFill="1" applyBorder="1" applyAlignment="1" applyProtection="1">
      <alignment horizontal="left" vertical="center"/>
    </xf>
    <xf numFmtId="2" fontId="19" fillId="0" borderId="3" xfId="0" applyNumberFormat="1" applyFont="1" applyFill="1" applyBorder="1" applyAlignment="1" applyProtection="1">
      <alignment horizontal="center" vertical="center"/>
    </xf>
    <xf numFmtId="2" fontId="19" fillId="0" borderId="4" xfId="0" applyNumberFormat="1" applyFont="1" applyFill="1" applyBorder="1" applyAlignment="1" applyProtection="1">
      <alignment horizontal="center" vertical="center"/>
    </xf>
    <xf numFmtId="2" fontId="19" fillId="0" borderId="6" xfId="0" applyNumberFormat="1" applyFont="1" applyFill="1" applyBorder="1" applyAlignment="1" applyProtection="1">
      <alignment horizontal="center" vertical="center"/>
    </xf>
    <xf numFmtId="2" fontId="23" fillId="0" borderId="13" xfId="0" applyNumberFormat="1" applyFont="1" applyFill="1" applyBorder="1" applyAlignment="1" applyProtection="1">
      <alignment horizontal="center" vertical="center"/>
    </xf>
    <xf numFmtId="2" fontId="23" fillId="0" borderId="14" xfId="0" applyNumberFormat="1" applyFont="1" applyFill="1" applyBorder="1" applyAlignment="1" applyProtection="1">
      <alignment horizontal="center" vertical="center"/>
    </xf>
    <xf numFmtId="2" fontId="23" fillId="0" borderId="15" xfId="0" applyNumberFormat="1" applyFont="1" applyFill="1" applyBorder="1" applyAlignment="1" applyProtection="1">
      <alignment horizontal="center" vertical="center"/>
    </xf>
    <xf numFmtId="2" fontId="23" fillId="0" borderId="6" xfId="0" applyNumberFormat="1"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12" xfId="0" applyNumberFormat="1" applyFont="1" applyFill="1" applyBorder="1" applyAlignment="1" applyProtection="1">
      <alignment horizontal="center" vertical="center"/>
    </xf>
    <xf numFmtId="2" fontId="23" fillId="0" borderId="16" xfId="0" applyNumberFormat="1" applyFont="1" applyFill="1" applyBorder="1" applyAlignment="1" applyProtection="1">
      <alignment horizontal="center" vertical="center"/>
    </xf>
    <xf numFmtId="2" fontId="23" fillId="0" borderId="7" xfId="0" applyNumberFormat="1" applyFont="1" applyFill="1" applyBorder="1" applyAlignment="1" applyProtection="1">
      <alignment horizontal="center" vertical="center"/>
    </xf>
    <xf numFmtId="2" fontId="23" fillId="0" borderId="17" xfId="0" applyNumberFormat="1" applyFont="1" applyFill="1" applyBorder="1" applyAlignment="1" applyProtection="1">
      <alignment horizontal="center" vertical="center"/>
    </xf>
    <xf numFmtId="2" fontId="21" fillId="4" borderId="4" xfId="0" applyNumberFormat="1" applyFont="1" applyFill="1" applyBorder="1" applyAlignment="1" applyProtection="1">
      <alignment horizontal="left" vertical="center" wrapText="1"/>
    </xf>
    <xf numFmtId="2" fontId="21" fillId="4" borderId="25" xfId="0" applyNumberFormat="1" applyFont="1" applyFill="1" applyBorder="1" applyAlignment="1" applyProtection="1">
      <alignment horizontal="left" vertical="center" wrapText="1"/>
    </xf>
    <xf numFmtId="2" fontId="19" fillId="0" borderId="5" xfId="0" applyNumberFormat="1" applyFont="1" applyFill="1" applyBorder="1" applyAlignment="1" applyProtection="1">
      <alignment horizontal="center" vertical="center"/>
    </xf>
    <xf numFmtId="2" fontId="4" fillId="0" borderId="13" xfId="0" applyNumberFormat="1" applyFont="1" applyFill="1" applyBorder="1" applyAlignment="1" applyProtection="1">
      <alignment horizontal="center" vertical="center"/>
    </xf>
    <xf numFmtId="2" fontId="4" fillId="0" borderId="14" xfId="0" applyNumberFormat="1" applyFont="1" applyFill="1" applyBorder="1" applyAlignment="1" applyProtection="1">
      <alignment horizontal="center" vertical="center"/>
    </xf>
    <xf numFmtId="2" fontId="4" fillId="0" borderId="15" xfId="0" applyNumberFormat="1" applyFont="1" applyFill="1" applyBorder="1" applyAlignment="1" applyProtection="1">
      <alignment horizontal="center" vertical="center"/>
    </xf>
    <xf numFmtId="2" fontId="4" fillId="0" borderId="6" xfId="0" applyNumberFormat="1" applyFont="1" applyFill="1" applyBorder="1" applyAlignment="1" applyProtection="1">
      <alignment horizontal="center" vertical="center"/>
    </xf>
    <xf numFmtId="2" fontId="4" fillId="0" borderId="0" xfId="0" applyNumberFormat="1" applyFont="1" applyFill="1" applyBorder="1" applyAlignment="1" applyProtection="1">
      <alignment horizontal="center" vertical="center"/>
    </xf>
    <xf numFmtId="2" fontId="4" fillId="0" borderId="12" xfId="0" applyNumberFormat="1" applyFont="1" applyFill="1" applyBorder="1" applyAlignment="1" applyProtection="1">
      <alignment horizontal="center" vertical="center"/>
    </xf>
    <xf numFmtId="2" fontId="4" fillId="0" borderId="3" xfId="0" applyNumberFormat="1" applyFont="1" applyFill="1" applyBorder="1" applyAlignment="1" applyProtection="1">
      <alignment horizontal="center" vertical="center"/>
    </xf>
    <xf numFmtId="2" fontId="4" fillId="0" borderId="4" xfId="0" applyNumberFormat="1" applyFont="1" applyFill="1" applyBorder="1" applyAlignment="1" applyProtection="1">
      <alignment horizontal="center" vertical="center"/>
    </xf>
    <xf numFmtId="0" fontId="9" fillId="4" borderId="0" xfId="0" applyFont="1" applyFill="1" applyBorder="1" applyAlignment="1">
      <alignment vertical="center"/>
    </xf>
    <xf numFmtId="2" fontId="6" fillId="0" borderId="13" xfId="0" applyNumberFormat="1" applyFont="1" applyFill="1" applyBorder="1" applyAlignment="1" applyProtection="1">
      <alignment horizontal="center" vertical="center"/>
    </xf>
    <xf numFmtId="2" fontId="6" fillId="0" borderId="14" xfId="0" applyNumberFormat="1" applyFont="1" applyFill="1" applyBorder="1" applyAlignment="1" applyProtection="1">
      <alignment horizontal="center" vertical="center"/>
    </xf>
    <xf numFmtId="2" fontId="6" fillId="0" borderId="15" xfId="0" applyNumberFormat="1" applyFont="1" applyFill="1" applyBorder="1" applyAlignment="1" applyProtection="1">
      <alignment horizontal="center" vertical="center"/>
    </xf>
    <xf numFmtId="2" fontId="6" fillId="0" borderId="6" xfId="0" applyNumberFormat="1" applyFont="1" applyFill="1" applyBorder="1" applyAlignment="1" applyProtection="1">
      <alignment horizontal="center" vertical="center"/>
    </xf>
    <xf numFmtId="2" fontId="6" fillId="0" borderId="0" xfId="0" applyNumberFormat="1" applyFont="1" applyFill="1" applyBorder="1" applyAlignment="1" applyProtection="1">
      <alignment horizontal="center" vertical="center"/>
    </xf>
    <xf numFmtId="2" fontId="6" fillId="0" borderId="12" xfId="0" applyNumberFormat="1" applyFont="1" applyFill="1" applyBorder="1" applyAlignment="1" applyProtection="1">
      <alignment horizontal="center" vertical="center"/>
    </xf>
    <xf numFmtId="2" fontId="6" fillId="0" borderId="7" xfId="0" applyNumberFormat="1" applyFont="1" applyFill="1" applyBorder="1" applyAlignment="1" applyProtection="1">
      <alignment horizontal="center" vertical="center"/>
    </xf>
    <xf numFmtId="2" fontId="6" fillId="0" borderId="17" xfId="0" applyNumberFormat="1" applyFont="1" applyFill="1" applyBorder="1" applyAlignment="1" applyProtection="1">
      <alignment horizontal="center" vertical="center"/>
    </xf>
    <xf numFmtId="0" fontId="3" fillId="0" borderId="0" xfId="0" applyFont="1" applyFill="1" applyAlignment="1">
      <alignment horizontal="left" vertical="center"/>
    </xf>
    <xf numFmtId="0" fontId="3" fillId="4" borderId="0" xfId="0" applyFont="1" applyFill="1" applyAlignment="1">
      <alignment horizontal="left" vertical="center"/>
    </xf>
    <xf numFmtId="0" fontId="0" fillId="0" borderId="0" xfId="0" applyFill="1" applyBorder="1" applyAlignment="1">
      <alignment horizontal="center" vertical="center"/>
    </xf>
    <xf numFmtId="0" fontId="9" fillId="4" borderId="0" xfId="0" applyFont="1" applyFill="1" applyAlignment="1">
      <alignment horizontal="left" vertical="center"/>
    </xf>
    <xf numFmtId="0" fontId="9" fillId="4" borderId="12" xfId="0" applyFont="1" applyFill="1" applyBorder="1" applyAlignment="1">
      <alignment horizontal="left" vertical="center"/>
    </xf>
    <xf numFmtId="0" fontId="0" fillId="4" borderId="0" xfId="0" applyFill="1" applyAlignment="1">
      <alignment horizontal="center" vertical="center"/>
    </xf>
    <xf numFmtId="0" fontId="9" fillId="4" borderId="6" xfId="0" applyFont="1" applyFill="1" applyBorder="1" applyAlignment="1">
      <alignment vertical="center"/>
    </xf>
    <xf numFmtId="0" fontId="9" fillId="4" borderId="12" xfId="0" applyFont="1" applyFill="1" applyBorder="1" applyAlignment="1">
      <alignment vertical="center"/>
    </xf>
    <xf numFmtId="0" fontId="0" fillId="0" borderId="0" xfId="0" applyFont="1" applyAlignment="1">
      <alignment horizontal="left"/>
    </xf>
    <xf numFmtId="0" fontId="0" fillId="0" borderId="35" xfId="0" applyBorder="1" applyAlignment="1">
      <alignment horizontal="left" vertical="center" wrapText="1"/>
    </xf>
    <xf numFmtId="0" fontId="0" fillId="0" borderId="28" xfId="0" applyBorder="1" applyAlignment="1">
      <alignment horizontal="left" vertical="center" wrapText="1"/>
    </xf>
    <xf numFmtId="0" fontId="0" fillId="0" borderId="25" xfId="0" applyBorder="1" applyAlignment="1">
      <alignment horizontal="left" vertical="center" wrapText="1"/>
    </xf>
    <xf numFmtId="0" fontId="0" fillId="0" borderId="0" xfId="0" applyAlignment="1">
      <alignment horizontal="center"/>
    </xf>
    <xf numFmtId="0" fontId="1" fillId="7" borderId="4" xfId="0" applyFont="1" applyFill="1" applyBorder="1" applyAlignment="1">
      <alignment horizontal="left" vertical="center"/>
    </xf>
  </cellXfs>
  <cellStyles count="3">
    <cellStyle name="Currency" xfId="2" builtinId="4"/>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cked"/>
        <c:varyColors val="0"/>
        <c:ser>
          <c:idx val="0"/>
          <c:order val="0"/>
          <c:tx>
            <c:v>Valor Intrínseco</c:v>
          </c:tx>
          <c:marker>
            <c:symbol val="none"/>
          </c:marker>
          <c:val>
            <c:numRef>
              <c:f>'4. Valoración'!$I$23:$N$23</c:f>
              <c:numCache>
                <c:formatCode>_-[$€-2]\ * #,##0.0_-;\-[$€-2]\ * #,##0.0_-;_-[$€-2]\ * "-"??_-;_-@_-</c:formatCode>
                <c:ptCount val="6"/>
                <c:pt idx="0">
                  <c:v>37.625</c:v>
                </c:pt>
                <c:pt idx="1">
                  <c:v>40.510416666666671</c:v>
                </c:pt>
                <c:pt idx="2">
                  <c:v>43.450312499999995</c:v>
                </c:pt>
                <c:pt idx="3">
                  <c:v>46.537667708333338</c:v>
                </c:pt>
                <c:pt idx="4">
                  <c:v>49.782804447916668</c:v>
                </c:pt>
                <c:pt idx="5">
                  <c:v>53.196767425937502</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 * #,##0.0_-;\-[$€-2]\ * #,##0.0_-;_-[$€-2]\ *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685800</xdr:colOff>
      <xdr:row>1</xdr:row>
      <xdr:rowOff>262450</xdr:rowOff>
    </xdr:from>
    <xdr:to>
      <xdr:col>9</xdr:col>
      <xdr:colOff>125942</xdr:colOff>
      <xdr:row>5</xdr:row>
      <xdr:rowOff>193544</xdr:rowOff>
    </xdr:to>
    <xdr:pic>
      <xdr:nvPicPr>
        <xdr:cNvPr id="3" name="2 Imagen">
          <a:extLst>
            <a:ext uri="{FF2B5EF4-FFF2-40B4-BE49-F238E27FC236}">
              <a16:creationId xmlns:a16="http://schemas.microsoft.com/office/drawing/2014/main" id="{1F8144C1-6711-4CBF-B6C2-03A6D446FADB}"/>
            </a:ext>
          </a:extLst>
        </xdr:cNvPr>
        <xdr:cNvPicPr>
          <a:picLocks noChangeAspect="1"/>
        </xdr:cNvPicPr>
      </xdr:nvPicPr>
      <xdr:blipFill>
        <a:blip xmlns:r="http://schemas.openxmlformats.org/officeDocument/2006/relationships" r:embed="rId1"/>
        <a:stretch>
          <a:fillRect/>
        </a:stretch>
      </xdr:blipFill>
      <xdr:spPr>
        <a:xfrm>
          <a:off x="6832600" y="465650"/>
          <a:ext cx="1700742" cy="8962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622901</xdr:colOff>
      <xdr:row>2</xdr:row>
      <xdr:rowOff>160020</xdr:rowOff>
    </xdr:from>
    <xdr:to>
      <xdr:col>9</xdr:col>
      <xdr:colOff>460375</xdr:colOff>
      <xdr:row>6</xdr:row>
      <xdr:rowOff>456858</xdr:rowOff>
    </xdr:to>
    <xdr:pic>
      <xdr:nvPicPr>
        <xdr:cNvPr id="3" name="2 Imagen">
          <a:extLst>
            <a:ext uri="{FF2B5EF4-FFF2-40B4-BE49-F238E27FC236}">
              <a16:creationId xmlns:a16="http://schemas.microsoft.com/office/drawing/2014/main" id="{7773F8B8-3A75-47D1-A687-6F41DC8CD373}"/>
            </a:ext>
          </a:extLst>
        </xdr:cNvPr>
        <xdr:cNvPicPr>
          <a:picLocks noChangeAspect="1"/>
        </xdr:cNvPicPr>
      </xdr:nvPicPr>
      <xdr:blipFill>
        <a:blip xmlns:r="http://schemas.openxmlformats.org/officeDocument/2006/relationships" r:embed="rId1"/>
        <a:stretch>
          <a:fillRect/>
        </a:stretch>
      </xdr:blipFill>
      <xdr:spPr>
        <a:xfrm>
          <a:off x="6878921" y="556260"/>
          <a:ext cx="2009174" cy="10588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556260</xdr:colOff>
      <xdr:row>2</xdr:row>
      <xdr:rowOff>72794</xdr:rowOff>
    </xdr:from>
    <xdr:to>
      <xdr:col>10</xdr:col>
      <xdr:colOff>86995</xdr:colOff>
      <xdr:row>6</xdr:row>
      <xdr:rowOff>380658</xdr:rowOff>
    </xdr:to>
    <xdr:pic>
      <xdr:nvPicPr>
        <xdr:cNvPr id="3" name="2 Imagen">
          <a:extLst>
            <a:ext uri="{FF2B5EF4-FFF2-40B4-BE49-F238E27FC236}">
              <a16:creationId xmlns:a16="http://schemas.microsoft.com/office/drawing/2014/main" id="{79229403-958E-48CE-BF5A-18C97E94B502}"/>
            </a:ext>
          </a:extLst>
        </xdr:cNvPr>
        <xdr:cNvPicPr>
          <a:picLocks noChangeAspect="1"/>
        </xdr:cNvPicPr>
      </xdr:nvPicPr>
      <xdr:blipFill>
        <a:blip xmlns:r="http://schemas.openxmlformats.org/officeDocument/2006/relationships" r:embed="rId1"/>
        <a:stretch>
          <a:fillRect/>
        </a:stretch>
      </xdr:blipFill>
      <xdr:spPr>
        <a:xfrm>
          <a:off x="6423660" y="453794"/>
          <a:ext cx="2030095" cy="106986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257175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342900</xdr:colOff>
      <xdr:row>2</xdr:row>
      <xdr:rowOff>126234</xdr:rowOff>
    </xdr:from>
    <xdr:to>
      <xdr:col>9</xdr:col>
      <xdr:colOff>605155</xdr:colOff>
      <xdr:row>6</xdr:row>
      <xdr:rowOff>357798</xdr:rowOff>
    </xdr:to>
    <xdr:pic>
      <xdr:nvPicPr>
        <xdr:cNvPr id="5" name="2 Imagen">
          <a:extLst>
            <a:ext uri="{FF2B5EF4-FFF2-40B4-BE49-F238E27FC236}">
              <a16:creationId xmlns:a16="http://schemas.microsoft.com/office/drawing/2014/main" id="{FE6ED553-2E0E-4E67-B68A-5F60418D539C}"/>
            </a:ext>
          </a:extLst>
        </xdr:cNvPr>
        <xdr:cNvPicPr>
          <a:picLocks noChangeAspect="1"/>
        </xdr:cNvPicPr>
      </xdr:nvPicPr>
      <xdr:blipFill>
        <a:blip xmlns:r="http://schemas.openxmlformats.org/officeDocument/2006/relationships" r:embed="rId2"/>
        <a:stretch>
          <a:fillRect/>
        </a:stretch>
      </xdr:blipFill>
      <xdr:spPr>
        <a:xfrm>
          <a:off x="6347460" y="507234"/>
          <a:ext cx="1885315" cy="9935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zoomScaleNormal="100" workbookViewId="0">
      <selection activeCell="I21" sqref="I21"/>
    </sheetView>
  </sheetViews>
  <sheetFormatPr baseColWidth="10" defaultColWidth="11.5" defaultRowHeight="16" outlineLevelRow="1" x14ac:dyDescent="0.2"/>
  <cols>
    <col min="1" max="1" width="3.33203125" style="42" customWidth="1"/>
    <col min="2" max="2" width="42.33203125" style="31" customWidth="1"/>
    <col min="3" max="14" width="11" style="72" customWidth="1"/>
    <col min="15" max="15" width="14.5" style="42" customWidth="1"/>
    <col min="16" max="16384" width="11.5" style="42"/>
  </cols>
  <sheetData>
    <row r="1" spans="2:19" ht="17" thickBot="1" x14ac:dyDescent="0.25"/>
    <row r="2" spans="2:19" ht="30" customHeight="1" x14ac:dyDescent="0.2">
      <c r="B2" s="276"/>
      <c r="C2" s="279"/>
      <c r="D2" s="280"/>
      <c r="E2" s="280"/>
      <c r="F2" s="280"/>
      <c r="G2" s="280"/>
      <c r="H2" s="280"/>
      <c r="I2" s="280"/>
      <c r="J2" s="280"/>
      <c r="K2" s="280"/>
      <c r="L2" s="280"/>
      <c r="M2" s="280"/>
      <c r="N2" s="281"/>
      <c r="O2" s="24"/>
      <c r="P2" s="24"/>
      <c r="Q2" s="14"/>
      <c r="R2" s="14"/>
    </row>
    <row r="3" spans="2:19" ht="16" customHeight="1" x14ac:dyDescent="0.2">
      <c r="B3" s="277"/>
      <c r="C3" s="282"/>
      <c r="D3" s="283"/>
      <c r="E3" s="283"/>
      <c r="F3" s="283"/>
      <c r="G3" s="283"/>
      <c r="H3" s="283"/>
      <c r="I3" s="283"/>
      <c r="J3" s="283"/>
      <c r="K3" s="283"/>
      <c r="L3" s="283"/>
      <c r="M3" s="283"/>
      <c r="N3" s="284"/>
      <c r="O3" s="24"/>
      <c r="P3" s="24"/>
      <c r="Q3" s="14"/>
      <c r="R3" s="14"/>
    </row>
    <row r="4" spans="2:19" ht="16" customHeight="1" x14ac:dyDescent="0.2">
      <c r="B4" s="277"/>
      <c r="C4" s="282"/>
      <c r="D4" s="283"/>
      <c r="E4" s="283"/>
      <c r="F4" s="283"/>
      <c r="G4" s="283"/>
      <c r="H4" s="283"/>
      <c r="I4" s="283"/>
      <c r="J4" s="283"/>
      <c r="K4" s="283"/>
      <c r="L4" s="283"/>
      <c r="M4" s="283"/>
      <c r="N4" s="284"/>
      <c r="O4" s="24"/>
      <c r="P4" s="24"/>
      <c r="Q4" s="14"/>
      <c r="R4" s="14"/>
    </row>
    <row r="5" spans="2:19" ht="16" customHeight="1" x14ac:dyDescent="0.2">
      <c r="B5" s="277"/>
      <c r="C5" s="282"/>
      <c r="D5" s="283"/>
      <c r="E5" s="283"/>
      <c r="F5" s="283"/>
      <c r="G5" s="283"/>
      <c r="H5" s="283"/>
      <c r="I5" s="283"/>
      <c r="J5" s="283"/>
      <c r="K5" s="283"/>
      <c r="L5" s="283"/>
      <c r="M5" s="283"/>
      <c r="N5" s="284"/>
      <c r="O5" s="24"/>
      <c r="P5" s="24"/>
      <c r="Q5" s="14"/>
      <c r="R5" s="14"/>
    </row>
    <row r="6" spans="2:19" ht="16" customHeight="1" x14ac:dyDescent="0.2">
      <c r="B6" s="277"/>
      <c r="C6" s="282"/>
      <c r="D6" s="283"/>
      <c r="E6" s="283"/>
      <c r="F6" s="283"/>
      <c r="G6" s="283"/>
      <c r="H6" s="283"/>
      <c r="I6" s="283"/>
      <c r="J6" s="283"/>
      <c r="K6" s="283"/>
      <c r="L6" s="283"/>
      <c r="M6" s="283"/>
      <c r="N6" s="284"/>
      <c r="O6" s="24"/>
      <c r="P6" s="24"/>
      <c r="Q6" s="14"/>
    </row>
    <row r="7" spans="2:19" ht="16" customHeight="1" thickBot="1" x14ac:dyDescent="0.25">
      <c r="B7" s="277"/>
      <c r="C7" s="285"/>
      <c r="D7" s="286"/>
      <c r="E7" s="286"/>
      <c r="F7" s="286"/>
      <c r="G7" s="286"/>
      <c r="H7" s="286"/>
      <c r="I7" s="286"/>
      <c r="J7" s="286"/>
      <c r="K7" s="286"/>
      <c r="L7" s="286"/>
      <c r="M7" s="286"/>
      <c r="N7" s="287"/>
      <c r="O7" s="24"/>
      <c r="P7" s="24"/>
      <c r="Q7" s="14"/>
    </row>
    <row r="8" spans="2:19" ht="16" customHeight="1" thickBot="1" x14ac:dyDescent="0.25">
      <c r="B8" s="278"/>
      <c r="C8" s="32">
        <v>2014</v>
      </c>
      <c r="D8" s="33">
        <v>2015</v>
      </c>
      <c r="E8" s="33">
        <v>2016</v>
      </c>
      <c r="F8" s="33">
        <v>2017</v>
      </c>
      <c r="G8" s="33">
        <v>2018</v>
      </c>
      <c r="H8" s="33">
        <v>2019</v>
      </c>
      <c r="I8" s="175">
        <v>2020</v>
      </c>
      <c r="J8" s="104">
        <v>2021</v>
      </c>
      <c r="K8" s="104">
        <v>2022</v>
      </c>
      <c r="L8" s="104">
        <v>2023</v>
      </c>
      <c r="M8" s="104">
        <v>2024</v>
      </c>
      <c r="N8" s="105">
        <v>2025</v>
      </c>
      <c r="O8" s="14"/>
      <c r="P8" s="14"/>
      <c r="Q8" s="14"/>
    </row>
    <row r="9" spans="2:19" ht="16" customHeight="1" x14ac:dyDescent="0.2">
      <c r="B9" s="69" t="s">
        <v>36</v>
      </c>
      <c r="C9" s="73"/>
      <c r="D9" s="74"/>
      <c r="E9" s="74"/>
      <c r="F9" s="74"/>
      <c r="G9" s="74"/>
      <c r="H9" s="74"/>
      <c r="I9" s="177"/>
      <c r="J9" s="74"/>
      <c r="K9" s="74"/>
      <c r="L9" s="74"/>
      <c r="M9" s="75"/>
      <c r="N9" s="76"/>
      <c r="O9" s="14"/>
      <c r="P9" s="14"/>
      <c r="Q9" s="14"/>
    </row>
    <row r="10" spans="2:19" ht="16" customHeight="1" thickBot="1" x14ac:dyDescent="0.25">
      <c r="B10" s="64" t="s">
        <v>15</v>
      </c>
      <c r="C10" s="230">
        <v>355</v>
      </c>
      <c r="D10" s="230">
        <v>399</v>
      </c>
      <c r="E10" s="230">
        <v>446</v>
      </c>
      <c r="F10" s="230">
        <v>485</v>
      </c>
      <c r="G10" s="230">
        <v>490</v>
      </c>
      <c r="H10" s="235">
        <v>510</v>
      </c>
      <c r="I10" s="178">
        <v>525</v>
      </c>
      <c r="J10" s="77">
        <f t="shared" ref="J10:N10" si="0">(I10*$P$11)+I10</f>
        <v>561.75</v>
      </c>
      <c r="K10" s="77">
        <f t="shared" si="0"/>
        <v>601.07249999999999</v>
      </c>
      <c r="L10" s="77">
        <f t="shared" si="0"/>
        <v>643.14757499999996</v>
      </c>
      <c r="M10" s="77">
        <f t="shared" si="0"/>
        <v>688.16790524999999</v>
      </c>
      <c r="N10" s="78">
        <f t="shared" si="0"/>
        <v>736.33965861749994</v>
      </c>
      <c r="O10" s="14"/>
      <c r="P10" s="14"/>
      <c r="Q10" s="14"/>
    </row>
    <row r="11" spans="2:19" ht="15.75" customHeight="1" thickBot="1" x14ac:dyDescent="0.25">
      <c r="B11" s="200" t="s">
        <v>35</v>
      </c>
      <c r="C11" s="242" t="e">
        <f t="shared" ref="C11:H11" si="1">(C10-B10)/B10</f>
        <v>#VALUE!</v>
      </c>
      <c r="D11" s="242">
        <f t="shared" si="1"/>
        <v>0.12394366197183099</v>
      </c>
      <c r="E11" s="242">
        <f t="shared" si="1"/>
        <v>0.11779448621553884</v>
      </c>
      <c r="F11" s="242">
        <f t="shared" si="1"/>
        <v>8.744394618834081E-2</v>
      </c>
      <c r="G11" s="242">
        <f t="shared" si="1"/>
        <v>1.0309278350515464E-2</v>
      </c>
      <c r="H11" s="242">
        <f t="shared" si="1"/>
        <v>4.0816326530612242E-2</v>
      </c>
      <c r="I11" s="80">
        <f t="shared" ref="I11" si="2">(I10-H10)/H10</f>
        <v>2.9411764705882353E-2</v>
      </c>
      <c r="J11" s="182">
        <f t="shared" ref="J11:N11" si="3">$P$11</f>
        <v>7.0000000000000007E-2</v>
      </c>
      <c r="K11" s="80">
        <f t="shared" si="3"/>
        <v>7.0000000000000007E-2</v>
      </c>
      <c r="L11" s="80">
        <f t="shared" si="3"/>
        <v>7.0000000000000007E-2</v>
      </c>
      <c r="M11" s="80">
        <f t="shared" si="3"/>
        <v>7.0000000000000007E-2</v>
      </c>
      <c r="N11" s="81">
        <f t="shared" si="3"/>
        <v>7.0000000000000007E-2</v>
      </c>
      <c r="O11" s="43" t="s">
        <v>33</v>
      </c>
      <c r="P11" s="10">
        <v>7.0000000000000007E-2</v>
      </c>
      <c r="Q11" s="14"/>
      <c r="S11"/>
    </row>
    <row r="12" spans="2:19" ht="16" customHeight="1" x14ac:dyDescent="0.2">
      <c r="B12" s="202" t="s">
        <v>6</v>
      </c>
      <c r="C12" s="243">
        <f t="shared" ref="C12:H12" si="4">C15+C14</f>
        <v>40.5</v>
      </c>
      <c r="D12" s="243">
        <f t="shared" si="4"/>
        <v>43</v>
      </c>
      <c r="E12" s="243">
        <f t="shared" si="4"/>
        <v>49.5</v>
      </c>
      <c r="F12" s="243">
        <f t="shared" si="4"/>
        <v>52.8</v>
      </c>
      <c r="G12" s="243">
        <f t="shared" si="4"/>
        <v>54</v>
      </c>
      <c r="H12" s="253">
        <f t="shared" si="4"/>
        <v>69</v>
      </c>
      <c r="I12" s="197">
        <f t="shared" ref="I12" si="5">I15+I14</f>
        <v>67</v>
      </c>
      <c r="J12" s="238">
        <f t="shared" ref="J12:N12" si="6">J15+J14</f>
        <v>72.225000000000009</v>
      </c>
      <c r="K12" s="84">
        <f t="shared" si="6"/>
        <v>77.280749999999998</v>
      </c>
      <c r="L12" s="84">
        <f t="shared" si="6"/>
        <v>82.690402500000005</v>
      </c>
      <c r="M12" s="84">
        <f t="shared" si="6"/>
        <v>88.478730675000008</v>
      </c>
      <c r="N12" s="85">
        <f t="shared" si="6"/>
        <v>94.672241822250001</v>
      </c>
      <c r="O12" s="14"/>
      <c r="P12" s="18"/>
      <c r="Q12" s="14"/>
    </row>
    <row r="13" spans="2:19" ht="16" customHeight="1" x14ac:dyDescent="0.2">
      <c r="B13" s="200" t="s">
        <v>16</v>
      </c>
      <c r="C13" s="242">
        <f t="shared" ref="C13:H13" si="7">(C12/C10)</f>
        <v>0.11408450704225352</v>
      </c>
      <c r="D13" s="242">
        <f t="shared" si="7"/>
        <v>0.10776942355889724</v>
      </c>
      <c r="E13" s="242">
        <f t="shared" si="7"/>
        <v>0.11098654708520179</v>
      </c>
      <c r="F13" s="242">
        <f t="shared" si="7"/>
        <v>0.1088659793814433</v>
      </c>
      <c r="G13" s="242">
        <f t="shared" si="7"/>
        <v>0.11020408163265306</v>
      </c>
      <c r="H13" s="242">
        <f t="shared" si="7"/>
        <v>0.13529411764705881</v>
      </c>
      <c r="I13" s="81">
        <f t="shared" ref="I13" si="8">(I12/I10)</f>
        <v>0.12761904761904763</v>
      </c>
      <c r="J13" s="182">
        <f>J12/J10</f>
        <v>0.12857142857142859</v>
      </c>
      <c r="K13" s="80">
        <f>K12/K10</f>
        <v>0.12857142857142856</v>
      </c>
      <c r="L13" s="80">
        <f>L12/L10</f>
        <v>0.12857142857142859</v>
      </c>
      <c r="M13" s="80">
        <f>M12/M10</f>
        <v>0.12857142857142859</v>
      </c>
      <c r="N13" s="81">
        <f>N12/N10</f>
        <v>0.12857142857142859</v>
      </c>
      <c r="O13" s="14"/>
      <c r="P13" s="14"/>
      <c r="Q13" s="14"/>
    </row>
    <row r="14" spans="2:19" ht="16" customHeight="1" thickBot="1" x14ac:dyDescent="0.25">
      <c r="B14" s="199" t="s">
        <v>0</v>
      </c>
      <c r="C14" s="230">
        <v>5</v>
      </c>
      <c r="D14" s="230">
        <v>6</v>
      </c>
      <c r="E14" s="230">
        <v>7</v>
      </c>
      <c r="F14" s="230">
        <v>8</v>
      </c>
      <c r="G14" s="230">
        <v>8</v>
      </c>
      <c r="H14" s="262">
        <v>15</v>
      </c>
      <c r="I14" s="260">
        <v>15</v>
      </c>
      <c r="J14" s="224">
        <f>(I14*$P$11)+I14</f>
        <v>16.05</v>
      </c>
      <c r="K14" s="222">
        <f t="shared" ref="K14:N14" si="9">(J14*$P$11)+J14</f>
        <v>17.173500000000001</v>
      </c>
      <c r="L14" s="224">
        <f t="shared" si="9"/>
        <v>18.375645000000002</v>
      </c>
      <c r="M14" s="204">
        <f t="shared" si="9"/>
        <v>19.661940150000003</v>
      </c>
      <c r="N14" s="224">
        <f t="shared" si="9"/>
        <v>21.038275960500002</v>
      </c>
      <c r="O14" s="205"/>
      <c r="P14" s="14"/>
      <c r="Q14" s="14"/>
    </row>
    <row r="15" spans="2:19" ht="16" customHeight="1" outlineLevel="1" thickBot="1" x14ac:dyDescent="0.25">
      <c r="B15" s="64" t="s">
        <v>7</v>
      </c>
      <c r="C15" s="261">
        <v>35.5</v>
      </c>
      <c r="D15" s="261">
        <v>37</v>
      </c>
      <c r="E15" s="261">
        <v>42.5</v>
      </c>
      <c r="F15" s="261">
        <v>44.8</v>
      </c>
      <c r="G15" s="261">
        <v>46</v>
      </c>
      <c r="H15" s="261">
        <v>54</v>
      </c>
      <c r="I15" s="258">
        <v>52</v>
      </c>
      <c r="J15" s="77">
        <f>J10*$P$16</f>
        <v>56.175000000000004</v>
      </c>
      <c r="K15" s="77">
        <f>K10*$P$16</f>
        <v>60.107250000000001</v>
      </c>
      <c r="L15" s="77">
        <f>L10*$P$16</f>
        <v>64.314757499999999</v>
      </c>
      <c r="M15" s="77">
        <f>M10*$P$16</f>
        <v>68.816790525000002</v>
      </c>
      <c r="N15" s="78">
        <f>N10*$P$16</f>
        <v>73.633965861749999</v>
      </c>
      <c r="O15" s="14"/>
      <c r="P15" s="14"/>
      <c r="Q15" s="14"/>
    </row>
    <row r="16" spans="2:19" ht="16" customHeight="1" outlineLevel="1" thickBot="1" x14ac:dyDescent="0.25">
      <c r="B16" s="200" t="s">
        <v>17</v>
      </c>
      <c r="C16" s="242">
        <f t="shared" ref="C16:H16" si="10">(C15/C10)</f>
        <v>0.1</v>
      </c>
      <c r="D16" s="242">
        <f t="shared" si="10"/>
        <v>9.2731829573934832E-2</v>
      </c>
      <c r="E16" s="242">
        <f t="shared" si="10"/>
        <v>9.52914798206278E-2</v>
      </c>
      <c r="F16" s="242">
        <f t="shared" si="10"/>
        <v>9.2371134020618556E-2</v>
      </c>
      <c r="G16" s="242">
        <f t="shared" si="10"/>
        <v>9.3877551020408165E-2</v>
      </c>
      <c r="H16" s="242">
        <f t="shared" si="10"/>
        <v>0.10588235294117647</v>
      </c>
      <c r="I16" s="227">
        <f t="shared" ref="I16" si="11">(I15/I10)</f>
        <v>9.9047619047619051E-2</v>
      </c>
      <c r="J16" s="228">
        <f t="shared" ref="J16:N16" si="12">(J15/J10)</f>
        <v>0.1</v>
      </c>
      <c r="K16" s="228">
        <f t="shared" si="12"/>
        <v>0.1</v>
      </c>
      <c r="L16" s="228">
        <f t="shared" si="12"/>
        <v>0.1</v>
      </c>
      <c r="M16" s="228">
        <f t="shared" si="12"/>
        <v>0.1</v>
      </c>
      <c r="N16" s="229">
        <f t="shared" si="12"/>
        <v>0.1</v>
      </c>
      <c r="O16" s="43" t="s">
        <v>32</v>
      </c>
      <c r="P16" s="17">
        <v>0.1</v>
      </c>
      <c r="Q16" s="14"/>
    </row>
    <row r="17" spans="2:17" ht="16" customHeight="1" outlineLevel="1" x14ac:dyDescent="0.2">
      <c r="B17" s="288" t="s">
        <v>55</v>
      </c>
      <c r="C17" s="231">
        <v>-1.7</v>
      </c>
      <c r="D17" s="231">
        <v>-1.4</v>
      </c>
      <c r="E17" s="231">
        <v>-2.4</v>
      </c>
      <c r="F17" s="231">
        <v>-2.9</v>
      </c>
      <c r="G17" s="231">
        <v>-1.5</v>
      </c>
      <c r="H17" s="236">
        <v>-0.1</v>
      </c>
      <c r="I17" s="183">
        <v>-1.7</v>
      </c>
      <c r="J17" s="137">
        <f>(I17*$P$11)+I17</f>
        <v>-1.819</v>
      </c>
      <c r="K17" s="137">
        <f t="shared" ref="K17:N17" si="13">(J17*$P$11)+J17</f>
        <v>-1.9463299999999999</v>
      </c>
      <c r="L17" s="137">
        <f t="shared" si="13"/>
        <v>-2.0825730999999998</v>
      </c>
      <c r="M17" s="137">
        <f t="shared" si="13"/>
        <v>-2.228353217</v>
      </c>
      <c r="N17" s="138">
        <f t="shared" si="13"/>
        <v>-2.3843379421900002</v>
      </c>
      <c r="O17" s="14"/>
      <c r="P17" s="14"/>
      <c r="Q17" s="14"/>
    </row>
    <row r="18" spans="2:17" ht="16" customHeight="1" outlineLevel="1" thickBot="1" x14ac:dyDescent="0.25">
      <c r="B18" s="289"/>
      <c r="C18" s="244"/>
      <c r="D18" s="244"/>
      <c r="E18" s="244"/>
      <c r="F18" s="244"/>
      <c r="G18" s="245"/>
      <c r="H18" s="245"/>
      <c r="I18" s="179"/>
      <c r="J18" s="83"/>
      <c r="K18" s="83"/>
      <c r="L18" s="83"/>
      <c r="M18" s="83"/>
      <c r="N18" s="89"/>
      <c r="O18" s="14"/>
      <c r="P18" s="14"/>
      <c r="Q18" s="14"/>
    </row>
    <row r="19" spans="2:17" ht="16" customHeight="1" thickBot="1" x14ac:dyDescent="0.25">
      <c r="B19" s="198" t="s">
        <v>1</v>
      </c>
      <c r="C19" s="246">
        <f t="shared" ref="C19:H19" si="14">C15-C17</f>
        <v>37.200000000000003</v>
      </c>
      <c r="D19" s="246">
        <f t="shared" si="14"/>
        <v>38.4</v>
      </c>
      <c r="E19" s="246">
        <f t="shared" si="14"/>
        <v>44.9</v>
      </c>
      <c r="F19" s="246">
        <f t="shared" si="14"/>
        <v>47.699999999999996</v>
      </c>
      <c r="G19" s="246">
        <f t="shared" si="14"/>
        <v>47.5</v>
      </c>
      <c r="H19" s="246">
        <f t="shared" si="14"/>
        <v>54.1</v>
      </c>
      <c r="I19" s="176">
        <f t="shared" ref="I19" si="15">I15-I17</f>
        <v>53.7</v>
      </c>
      <c r="J19" s="90">
        <f t="shared" ref="J19:N19" si="16">J15-J17-J18</f>
        <v>57.994000000000007</v>
      </c>
      <c r="K19" s="90">
        <f t="shared" si="16"/>
        <v>62.053580000000004</v>
      </c>
      <c r="L19" s="90">
        <f t="shared" si="16"/>
        <v>66.397330600000004</v>
      </c>
      <c r="M19" s="90">
        <f t="shared" si="16"/>
        <v>71.045143742000008</v>
      </c>
      <c r="N19" s="91">
        <f t="shared" si="16"/>
        <v>76.01830380394</v>
      </c>
      <c r="O19" s="14"/>
      <c r="P19" s="14"/>
      <c r="Q19" s="14"/>
    </row>
    <row r="20" spans="2:17" ht="16" customHeight="1" collapsed="1" thickBot="1" x14ac:dyDescent="0.25">
      <c r="B20" s="199" t="s">
        <v>2</v>
      </c>
      <c r="C20" s="231">
        <v>13.6</v>
      </c>
      <c r="D20" s="231">
        <v>13.9</v>
      </c>
      <c r="E20" s="231">
        <v>15.9</v>
      </c>
      <c r="F20" s="231">
        <v>16</v>
      </c>
      <c r="G20" s="231">
        <v>18</v>
      </c>
      <c r="H20" s="237">
        <v>19</v>
      </c>
      <c r="I20" s="184">
        <v>19</v>
      </c>
      <c r="J20" s="87">
        <f>J19*J21</f>
        <v>20.297900000000002</v>
      </c>
      <c r="K20" s="87">
        <f t="shared" ref="K20:N20" si="17">K19*K21</f>
        <v>21.718753</v>
      </c>
      <c r="L20" s="87">
        <f t="shared" si="17"/>
        <v>23.239065709999998</v>
      </c>
      <c r="M20" s="87">
        <f t="shared" si="17"/>
        <v>24.865800309700003</v>
      </c>
      <c r="N20" s="88">
        <f t="shared" si="17"/>
        <v>26.606406331378999</v>
      </c>
      <c r="O20" s="14"/>
      <c r="P20" s="14"/>
      <c r="Q20" s="14"/>
    </row>
    <row r="21" spans="2:17" ht="16" customHeight="1" thickBot="1" x14ac:dyDescent="0.25">
      <c r="B21" s="200" t="s">
        <v>10</v>
      </c>
      <c r="C21" s="247">
        <f t="shared" ref="C21:H21" si="18">(C20/C19)</f>
        <v>0.36559139784946232</v>
      </c>
      <c r="D21" s="247">
        <f t="shared" si="18"/>
        <v>0.36197916666666669</v>
      </c>
      <c r="E21" s="247">
        <f t="shared" si="18"/>
        <v>0.3541202672605791</v>
      </c>
      <c r="F21" s="247">
        <f t="shared" si="18"/>
        <v>0.33542976939203356</v>
      </c>
      <c r="G21" s="247">
        <f t="shared" si="18"/>
        <v>0.37894736842105264</v>
      </c>
      <c r="H21" s="247">
        <f t="shared" si="18"/>
        <v>0.3512014787430684</v>
      </c>
      <c r="I21" s="181">
        <f t="shared" ref="I21" si="19">(I20/I19)</f>
        <v>0.35381750465549344</v>
      </c>
      <c r="J21" s="79">
        <f>$P$21</f>
        <v>0.35</v>
      </c>
      <c r="K21" s="79">
        <f t="shared" ref="K21:N21" si="20">$P$21</f>
        <v>0.35</v>
      </c>
      <c r="L21" s="79">
        <f t="shared" si="20"/>
        <v>0.35</v>
      </c>
      <c r="M21" s="79">
        <f t="shared" si="20"/>
        <v>0.35</v>
      </c>
      <c r="N21" s="86">
        <f t="shared" si="20"/>
        <v>0.35</v>
      </c>
      <c r="O21" s="43" t="s">
        <v>34</v>
      </c>
      <c r="P21" s="11">
        <v>0.35</v>
      </c>
      <c r="Q21" s="14"/>
    </row>
    <row r="22" spans="2:17" ht="16" customHeight="1" thickBot="1" x14ac:dyDescent="0.25">
      <c r="B22" s="201" t="s">
        <v>3</v>
      </c>
      <c r="C22" s="248">
        <f t="shared" ref="C22:H22" si="21">C19-C20</f>
        <v>23.6</v>
      </c>
      <c r="D22" s="248">
        <f t="shared" si="21"/>
        <v>24.5</v>
      </c>
      <c r="E22" s="248">
        <f t="shared" si="21"/>
        <v>29</v>
      </c>
      <c r="F22" s="248">
        <f t="shared" si="21"/>
        <v>31.699999999999996</v>
      </c>
      <c r="G22" s="248">
        <f t="shared" si="21"/>
        <v>29.5</v>
      </c>
      <c r="H22" s="254">
        <f t="shared" si="21"/>
        <v>35.1</v>
      </c>
      <c r="I22" s="185">
        <f t="shared" ref="I22" si="22">I19-I20</f>
        <v>34.700000000000003</v>
      </c>
      <c r="J22" s="92">
        <f t="shared" ref="J22:N22" si="23">J19-J20</f>
        <v>37.696100000000001</v>
      </c>
      <c r="K22" s="92">
        <f t="shared" si="23"/>
        <v>40.334827000000004</v>
      </c>
      <c r="L22" s="92">
        <f t="shared" si="23"/>
        <v>43.158264890000005</v>
      </c>
      <c r="M22" s="92">
        <f t="shared" si="23"/>
        <v>46.179343432300001</v>
      </c>
      <c r="N22" s="93">
        <f t="shared" si="23"/>
        <v>49.411897472561002</v>
      </c>
      <c r="O22" s="14"/>
      <c r="P22" s="14"/>
      <c r="Q22" s="14"/>
    </row>
    <row r="23" spans="2:17" ht="16" customHeight="1" thickBot="1" x14ac:dyDescent="0.25">
      <c r="B23" s="199" t="s">
        <v>4</v>
      </c>
      <c r="C23" s="249">
        <v>3.1</v>
      </c>
      <c r="D23" s="249">
        <v>3.1</v>
      </c>
      <c r="E23" s="249">
        <v>3.8</v>
      </c>
      <c r="F23" s="249">
        <v>4.3</v>
      </c>
      <c r="G23" s="249">
        <v>3.6</v>
      </c>
      <c r="H23" s="255">
        <v>4.3</v>
      </c>
      <c r="I23" s="155">
        <v>4.0999999999999996</v>
      </c>
      <c r="J23" s="225">
        <f>I23*(1+$P$11)</f>
        <v>4.3869999999999996</v>
      </c>
      <c r="K23" s="82">
        <f t="shared" ref="K23:N23" si="24">J23*(1+$P$11)</f>
        <v>4.6940900000000001</v>
      </c>
      <c r="L23" s="82">
        <f t="shared" si="24"/>
        <v>5.0226763000000005</v>
      </c>
      <c r="M23" s="82">
        <f t="shared" si="24"/>
        <v>5.3742636410000006</v>
      </c>
      <c r="N23" s="195">
        <f t="shared" si="24"/>
        <v>5.7504620958700015</v>
      </c>
      <c r="O23" s="14"/>
      <c r="P23" s="14"/>
      <c r="Q23" s="14"/>
    </row>
    <row r="24" spans="2:17" ht="16" customHeight="1" x14ac:dyDescent="0.2">
      <c r="B24" s="202" t="s">
        <v>5</v>
      </c>
      <c r="C24" s="250">
        <f t="shared" ref="C24:H24" si="25">C22-C23</f>
        <v>20.5</v>
      </c>
      <c r="D24" s="250">
        <f t="shared" si="25"/>
        <v>21.4</v>
      </c>
      <c r="E24" s="250">
        <f t="shared" si="25"/>
        <v>25.2</v>
      </c>
      <c r="F24" s="250">
        <f t="shared" si="25"/>
        <v>27.399999999999995</v>
      </c>
      <c r="G24" s="250">
        <f t="shared" si="25"/>
        <v>25.9</v>
      </c>
      <c r="H24" s="250">
        <f t="shared" si="25"/>
        <v>30.8</v>
      </c>
      <c r="I24" s="180">
        <f t="shared" ref="I24" si="26">I22-I23</f>
        <v>30.6</v>
      </c>
      <c r="J24" s="94">
        <f t="shared" ref="J24:N24" si="27">J22-J23</f>
        <v>33.309100000000001</v>
      </c>
      <c r="K24" s="94">
        <f t="shared" si="27"/>
        <v>35.640737000000001</v>
      </c>
      <c r="L24" s="94">
        <f t="shared" si="27"/>
        <v>38.135588590000005</v>
      </c>
      <c r="M24" s="94">
        <f t="shared" si="27"/>
        <v>40.805079791300003</v>
      </c>
      <c r="N24" s="95">
        <f t="shared" si="27"/>
        <v>43.661435376691003</v>
      </c>
      <c r="O24" s="14"/>
      <c r="P24" s="14"/>
      <c r="Q24" s="14"/>
    </row>
    <row r="25" spans="2:17" ht="16" customHeight="1" x14ac:dyDescent="0.2">
      <c r="B25" s="200" t="s">
        <v>37</v>
      </c>
      <c r="C25" s="251">
        <f t="shared" ref="C25:H25" si="28">C24/C10</f>
        <v>5.7746478873239436E-2</v>
      </c>
      <c r="D25" s="251">
        <f t="shared" si="28"/>
        <v>5.3634085213032576E-2</v>
      </c>
      <c r="E25" s="251">
        <f t="shared" si="28"/>
        <v>5.6502242152466367E-2</v>
      </c>
      <c r="F25" s="251">
        <f t="shared" si="28"/>
        <v>5.6494845360824733E-2</v>
      </c>
      <c r="G25" s="251">
        <f t="shared" si="28"/>
        <v>5.2857142857142853E-2</v>
      </c>
      <c r="H25" s="256">
        <f t="shared" si="28"/>
        <v>6.03921568627451E-2</v>
      </c>
      <c r="I25" s="86">
        <f t="shared" ref="I25" si="29">I24/I10</f>
        <v>5.8285714285714288E-2</v>
      </c>
      <c r="J25" s="79">
        <f t="shared" ref="J25:N25" si="30">J24/J10</f>
        <v>5.9295238095238095E-2</v>
      </c>
      <c r="K25" s="79">
        <f t="shared" si="30"/>
        <v>5.9295238095238095E-2</v>
      </c>
      <c r="L25" s="79">
        <f t="shared" si="30"/>
        <v>5.9295238095238109E-2</v>
      </c>
      <c r="M25" s="79">
        <f t="shared" si="30"/>
        <v>5.9295238095238102E-2</v>
      </c>
      <c r="N25" s="86">
        <f t="shared" si="30"/>
        <v>5.9295238095238102E-2</v>
      </c>
      <c r="O25" s="14"/>
      <c r="P25" s="14"/>
      <c r="Q25" s="14"/>
    </row>
    <row r="26" spans="2:17" ht="16" customHeight="1" x14ac:dyDescent="0.2">
      <c r="B26" s="64" t="s">
        <v>18</v>
      </c>
      <c r="C26" s="252">
        <f t="shared" ref="C26:H26" si="31">C24/C27</f>
        <v>0.85416666666666663</v>
      </c>
      <c r="D26" s="252">
        <f t="shared" si="31"/>
        <v>0.89166666666666661</v>
      </c>
      <c r="E26" s="252">
        <f t="shared" si="31"/>
        <v>1.05</v>
      </c>
      <c r="F26" s="252">
        <f t="shared" si="31"/>
        <v>1.1416666666666664</v>
      </c>
      <c r="G26" s="252">
        <f t="shared" si="31"/>
        <v>1.0791666666666666</v>
      </c>
      <c r="H26" s="257">
        <f t="shared" si="31"/>
        <v>1.2833333333333334</v>
      </c>
      <c r="I26" s="97">
        <f t="shared" ref="I26" si="32">I24/I27</f>
        <v>1.2750000000000001</v>
      </c>
      <c r="J26" s="96">
        <f>J24/J27</f>
        <v>1.3878791666666668</v>
      </c>
      <c r="K26" s="96">
        <f t="shared" ref="K26:N26" si="33">K24/K27</f>
        <v>1.4850307083333334</v>
      </c>
      <c r="L26" s="96">
        <f>L24/L27</f>
        <v>1.5889828579166669</v>
      </c>
      <c r="M26" s="96">
        <f t="shared" si="33"/>
        <v>1.7002116579708335</v>
      </c>
      <c r="N26" s="97">
        <f t="shared" si="33"/>
        <v>1.8192264740287918</v>
      </c>
      <c r="O26" s="14"/>
      <c r="P26" s="14"/>
      <c r="Q26" s="14"/>
    </row>
    <row r="27" spans="2:17" ht="16" customHeight="1" thickBot="1" x14ac:dyDescent="0.25">
      <c r="B27" s="263" t="s">
        <v>56</v>
      </c>
      <c r="C27" s="232">
        <v>24</v>
      </c>
      <c r="D27" s="232">
        <v>24</v>
      </c>
      <c r="E27" s="232">
        <v>24</v>
      </c>
      <c r="F27" s="232">
        <v>24</v>
      </c>
      <c r="G27" s="232">
        <v>24</v>
      </c>
      <c r="H27" s="232">
        <v>24</v>
      </c>
      <c r="I27" s="99">
        <v>24</v>
      </c>
      <c r="J27" s="98">
        <v>24</v>
      </c>
      <c r="K27" s="98">
        <v>24</v>
      </c>
      <c r="L27" s="98">
        <v>24</v>
      </c>
      <c r="M27" s="98">
        <v>24</v>
      </c>
      <c r="N27" s="98">
        <v>24</v>
      </c>
      <c r="O27" s="205"/>
      <c r="P27" s="14"/>
      <c r="Q27" s="14"/>
    </row>
    <row r="28" spans="2:17" ht="16" customHeight="1" x14ac:dyDescent="0.2">
      <c r="B28" s="70"/>
      <c r="C28" s="82"/>
      <c r="D28" s="82"/>
      <c r="E28" s="82"/>
      <c r="F28" s="82"/>
      <c r="G28" s="82"/>
      <c r="H28" s="82"/>
      <c r="I28" s="82"/>
      <c r="J28" s="82"/>
      <c r="K28" s="82"/>
      <c r="L28" s="83"/>
      <c r="M28" s="100"/>
      <c r="N28" s="100"/>
      <c r="O28" s="14"/>
      <c r="P28" s="14"/>
      <c r="Q28" s="14"/>
    </row>
    <row r="29" spans="2:17" ht="16" customHeight="1" x14ac:dyDescent="0.2">
      <c r="B29" s="70"/>
      <c r="C29" s="83"/>
      <c r="D29" s="83"/>
      <c r="E29" s="83"/>
      <c r="F29" s="83"/>
      <c r="G29" s="83"/>
      <c r="H29" s="83"/>
      <c r="I29" s="83"/>
      <c r="J29" s="82"/>
      <c r="K29" s="82"/>
      <c r="L29" s="83"/>
      <c r="M29" s="100"/>
      <c r="N29" s="100"/>
      <c r="O29" s="14"/>
      <c r="P29" s="14"/>
      <c r="Q29" s="14"/>
    </row>
    <row r="30" spans="2:17" ht="16" customHeight="1" x14ac:dyDescent="0.2">
      <c r="B30" s="70"/>
      <c r="C30" s="82"/>
      <c r="D30" s="82"/>
      <c r="E30" s="82"/>
      <c r="F30" s="82"/>
      <c r="G30" s="82"/>
      <c r="H30" s="82"/>
      <c r="I30" s="82"/>
      <c r="J30" s="82"/>
      <c r="K30" s="82"/>
      <c r="L30" s="82"/>
      <c r="M30" s="100"/>
      <c r="N30" s="100"/>
      <c r="O30" s="14"/>
      <c r="P30" s="14"/>
      <c r="Q30" s="14"/>
    </row>
    <row r="31" spans="2:17" ht="16" customHeight="1" x14ac:dyDescent="0.2">
      <c r="B31" s="274"/>
      <c r="C31" s="274"/>
      <c r="D31" s="274"/>
      <c r="E31" s="274"/>
      <c r="F31" s="274"/>
      <c r="G31" s="274"/>
      <c r="H31" s="274"/>
      <c r="I31" s="274"/>
      <c r="J31" s="274"/>
      <c r="K31" s="274"/>
      <c r="L31" s="274"/>
      <c r="M31" s="101"/>
      <c r="N31" s="100"/>
      <c r="O31" s="14"/>
      <c r="P31" s="14"/>
      <c r="Q31" s="14"/>
    </row>
    <row r="32" spans="2:17" ht="16" customHeight="1" x14ac:dyDescent="0.2">
      <c r="B32" s="70"/>
      <c r="C32" s="82"/>
      <c r="D32" s="82"/>
      <c r="E32" s="82"/>
      <c r="F32" s="82"/>
      <c r="G32" s="82"/>
      <c r="H32" s="82"/>
      <c r="I32" s="82"/>
      <c r="J32" s="82"/>
      <c r="K32" s="82"/>
      <c r="L32" s="82"/>
      <c r="M32" s="101"/>
      <c r="N32" s="100"/>
    </row>
    <row r="33" spans="2:14" ht="16" customHeight="1" x14ac:dyDescent="0.2">
      <c r="B33" s="70"/>
      <c r="C33" s="77"/>
      <c r="D33" s="77"/>
      <c r="E33" s="77"/>
      <c r="F33" s="77"/>
      <c r="G33" s="77"/>
      <c r="H33" s="77"/>
      <c r="I33" s="77"/>
      <c r="J33" s="82"/>
      <c r="K33" s="82"/>
      <c r="L33" s="82"/>
      <c r="M33" s="101"/>
      <c r="N33" s="100"/>
    </row>
    <row r="34" spans="2:14" ht="16" customHeight="1" x14ac:dyDescent="0.2">
      <c r="B34" s="71"/>
      <c r="C34" s="96"/>
      <c r="D34" s="96"/>
      <c r="E34" s="96"/>
      <c r="F34" s="96"/>
      <c r="G34" s="96"/>
      <c r="H34" s="96"/>
      <c r="I34" s="96"/>
      <c r="J34" s="96"/>
      <c r="K34" s="96"/>
      <c r="L34" s="96"/>
      <c r="M34" s="101"/>
      <c r="N34" s="100"/>
    </row>
    <row r="35" spans="2:14" ht="16" customHeight="1" x14ac:dyDescent="0.2">
      <c r="B35" s="70"/>
      <c r="C35" s="82"/>
      <c r="D35" s="82"/>
      <c r="E35" s="82"/>
      <c r="F35" s="82"/>
      <c r="G35" s="82"/>
      <c r="H35" s="83"/>
      <c r="I35" s="82"/>
      <c r="J35" s="82"/>
      <c r="K35" s="82"/>
      <c r="L35" s="82"/>
      <c r="M35" s="101"/>
      <c r="N35" s="100"/>
    </row>
    <row r="36" spans="2:14" ht="16" customHeight="1" x14ac:dyDescent="0.2">
      <c r="B36" s="70"/>
      <c r="C36" s="82"/>
      <c r="D36" s="83"/>
      <c r="E36" s="83"/>
      <c r="F36" s="82"/>
      <c r="G36" s="82"/>
      <c r="H36" s="82"/>
      <c r="I36" s="82"/>
      <c r="J36" s="82"/>
      <c r="K36" s="82"/>
      <c r="L36" s="82"/>
      <c r="M36" s="101"/>
      <c r="N36" s="100"/>
    </row>
    <row r="37" spans="2:14" ht="16" customHeight="1" x14ac:dyDescent="0.2">
      <c r="B37" s="71"/>
      <c r="C37" s="96"/>
      <c r="D37" s="96"/>
      <c r="E37" s="96"/>
      <c r="F37" s="96"/>
      <c r="G37" s="96"/>
      <c r="H37" s="96"/>
      <c r="I37" s="96"/>
      <c r="J37" s="96"/>
      <c r="K37" s="96"/>
      <c r="L37" s="96"/>
      <c r="M37" s="101"/>
      <c r="N37" s="100"/>
    </row>
    <row r="38" spans="2:14" ht="16" customHeight="1" x14ac:dyDescent="0.2">
      <c r="B38" s="70"/>
      <c r="C38" s="82"/>
      <c r="D38" s="82"/>
      <c r="E38" s="82"/>
      <c r="F38" s="82"/>
      <c r="G38" s="82"/>
      <c r="H38" s="82"/>
      <c r="I38" s="82"/>
      <c r="J38" s="82"/>
      <c r="K38" s="82"/>
      <c r="L38" s="82"/>
      <c r="M38" s="101"/>
      <c r="N38" s="100"/>
    </row>
    <row r="39" spans="2:14" ht="16" customHeight="1" x14ac:dyDescent="0.2">
      <c r="B39" s="70"/>
      <c r="C39" s="83"/>
      <c r="D39" s="82"/>
      <c r="E39" s="82"/>
      <c r="F39" s="82"/>
      <c r="G39" s="82"/>
      <c r="H39" s="82"/>
      <c r="I39" s="82"/>
      <c r="J39" s="82"/>
      <c r="K39" s="82"/>
      <c r="L39" s="82"/>
      <c r="M39" s="101"/>
      <c r="N39" s="100"/>
    </row>
    <row r="40" spans="2:14" ht="16" customHeight="1" x14ac:dyDescent="0.2">
      <c r="B40" s="70"/>
      <c r="C40" s="82"/>
      <c r="D40" s="82"/>
      <c r="E40" s="82"/>
      <c r="F40" s="82"/>
      <c r="G40" s="83"/>
      <c r="H40" s="82"/>
      <c r="I40" s="82"/>
      <c r="J40" s="82"/>
      <c r="K40" s="82"/>
      <c r="L40" s="82"/>
      <c r="M40" s="101"/>
      <c r="N40" s="100"/>
    </row>
    <row r="41" spans="2:14" ht="16" customHeight="1" x14ac:dyDescent="0.2">
      <c r="B41" s="70"/>
      <c r="C41" s="83"/>
      <c r="D41" s="83"/>
      <c r="E41" s="82"/>
      <c r="F41" s="82"/>
      <c r="G41" s="82"/>
      <c r="H41" s="82"/>
      <c r="I41" s="82"/>
      <c r="J41" s="82"/>
      <c r="K41" s="82"/>
      <c r="L41" s="82"/>
      <c r="M41" s="101"/>
      <c r="N41" s="100"/>
    </row>
    <row r="42" spans="2:14" ht="16" customHeight="1" x14ac:dyDescent="0.2">
      <c r="B42" s="71"/>
      <c r="C42" s="96"/>
      <c r="D42" s="96"/>
      <c r="E42" s="96"/>
      <c r="F42" s="96"/>
      <c r="G42" s="102"/>
      <c r="H42" s="96"/>
      <c r="I42" s="96"/>
      <c r="J42" s="96"/>
      <c r="K42" s="96"/>
      <c r="L42" s="96"/>
      <c r="M42" s="101"/>
      <c r="N42" s="100"/>
    </row>
    <row r="43" spans="2:14" ht="16" customHeight="1" x14ac:dyDescent="0.2">
      <c r="B43" s="275"/>
      <c r="C43" s="275"/>
      <c r="D43" s="275"/>
      <c r="E43" s="275"/>
      <c r="F43" s="275"/>
      <c r="G43" s="275"/>
      <c r="H43" s="275"/>
      <c r="I43" s="275"/>
      <c r="J43" s="275"/>
      <c r="K43" s="275"/>
      <c r="L43" s="275"/>
      <c r="M43" s="100"/>
      <c r="N43" s="100"/>
    </row>
    <row r="44" spans="2:14" ht="16" customHeight="1" x14ac:dyDescent="0.2">
      <c r="B44" s="70"/>
      <c r="C44" s="82"/>
      <c r="D44" s="82"/>
      <c r="E44" s="82"/>
      <c r="F44" s="82"/>
      <c r="G44" s="82"/>
      <c r="H44" s="82"/>
      <c r="I44" s="82"/>
      <c r="J44" s="82"/>
      <c r="K44" s="82"/>
      <c r="L44" s="82"/>
      <c r="M44" s="100"/>
      <c r="N44" s="100"/>
    </row>
    <row r="45" spans="2:14" ht="16" customHeight="1" x14ac:dyDescent="0.2">
      <c r="B45" s="70"/>
      <c r="C45" s="82"/>
      <c r="D45" s="82"/>
      <c r="E45" s="82"/>
      <c r="F45" s="82"/>
      <c r="G45" s="83"/>
      <c r="H45" s="82"/>
      <c r="I45" s="82"/>
      <c r="J45" s="82"/>
      <c r="K45" s="82"/>
      <c r="L45" s="82"/>
      <c r="M45" s="100"/>
      <c r="N45" s="100"/>
    </row>
    <row r="46" spans="2:14" ht="16" customHeight="1" x14ac:dyDescent="0.2">
      <c r="B46" s="70"/>
      <c r="C46" s="82"/>
      <c r="D46" s="82"/>
      <c r="E46" s="82"/>
      <c r="F46" s="82"/>
      <c r="G46" s="82"/>
      <c r="H46" s="82"/>
      <c r="I46" s="82"/>
      <c r="J46" s="82"/>
      <c r="K46" s="82"/>
      <c r="L46" s="82"/>
      <c r="M46" s="100"/>
      <c r="N46" s="100"/>
    </row>
  </sheetData>
  <mergeCells count="5">
    <mergeCell ref="B31:L31"/>
    <mergeCell ref="B43:L43"/>
    <mergeCell ref="B2:B8"/>
    <mergeCell ref="C2:N7"/>
    <mergeCell ref="B17:B18"/>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1"/>
  <sheetViews>
    <sheetView tabSelected="1" workbookViewId="0">
      <selection activeCell="B12" sqref="B12"/>
    </sheetView>
  </sheetViews>
  <sheetFormatPr baseColWidth="10" defaultColWidth="9.1640625" defaultRowHeight="16" x14ac:dyDescent="0.2"/>
  <cols>
    <col min="1" max="1" width="3.5" customWidth="1"/>
    <col min="2" max="2" width="46.5" style="29" customWidth="1"/>
    <col min="3" max="3" width="11.6640625" bestFit="1" customWidth="1"/>
    <col min="4" max="5" width="9.5" bestFit="1" customWidth="1"/>
    <col min="6" max="14" width="10.5" bestFit="1" customWidth="1"/>
  </cols>
  <sheetData>
    <row r="1" spans="2:15" ht="17" thickBot="1" x14ac:dyDescent="0.25"/>
    <row r="2" spans="2:15" ht="15" customHeight="1" x14ac:dyDescent="0.2">
      <c r="B2" s="276"/>
      <c r="C2" s="291"/>
      <c r="D2" s="292"/>
      <c r="E2" s="292"/>
      <c r="F2" s="292"/>
      <c r="G2" s="292"/>
      <c r="H2" s="292"/>
      <c r="I2" s="292"/>
      <c r="J2" s="292"/>
      <c r="K2" s="292"/>
      <c r="L2" s="292"/>
      <c r="M2" s="292"/>
      <c r="N2" s="293"/>
    </row>
    <row r="3" spans="2:15" ht="15" customHeight="1" x14ac:dyDescent="0.2">
      <c r="B3" s="277"/>
      <c r="C3" s="294"/>
      <c r="D3" s="295"/>
      <c r="E3" s="295"/>
      <c r="F3" s="295"/>
      <c r="G3" s="295"/>
      <c r="H3" s="295"/>
      <c r="I3" s="295"/>
      <c r="J3" s="295"/>
      <c r="K3" s="295"/>
      <c r="L3" s="295"/>
      <c r="M3" s="295"/>
      <c r="N3" s="296"/>
    </row>
    <row r="4" spans="2:15" ht="15" customHeight="1" x14ac:dyDescent="0.2">
      <c r="B4" s="277"/>
      <c r="C4" s="294"/>
      <c r="D4" s="295"/>
      <c r="E4" s="295"/>
      <c r="F4" s="295"/>
      <c r="G4" s="295"/>
      <c r="H4" s="295"/>
      <c r="I4" s="295"/>
      <c r="J4" s="295"/>
      <c r="K4" s="295"/>
      <c r="L4" s="295"/>
      <c r="M4" s="295"/>
      <c r="N4" s="296"/>
    </row>
    <row r="5" spans="2:15" ht="15" customHeight="1" x14ac:dyDescent="0.2">
      <c r="B5" s="277"/>
      <c r="C5" s="294"/>
      <c r="D5" s="295"/>
      <c r="E5" s="295"/>
      <c r="F5" s="295"/>
      <c r="G5" s="295"/>
      <c r="H5" s="295"/>
      <c r="I5" s="295"/>
      <c r="J5" s="295"/>
      <c r="K5" s="295"/>
      <c r="L5" s="295"/>
      <c r="M5" s="295"/>
      <c r="N5" s="296"/>
    </row>
    <row r="6" spans="2:15" ht="15" customHeight="1" x14ac:dyDescent="0.2">
      <c r="B6" s="277"/>
      <c r="C6" s="294"/>
      <c r="D6" s="295"/>
      <c r="E6" s="295"/>
      <c r="F6" s="295"/>
      <c r="G6" s="295"/>
      <c r="H6" s="295"/>
      <c r="I6" s="295"/>
      <c r="J6" s="295"/>
      <c r="K6" s="295"/>
      <c r="L6" s="295"/>
      <c r="M6" s="295"/>
      <c r="N6" s="296"/>
    </row>
    <row r="7" spans="2:15" ht="48.75" customHeight="1" thickBot="1" x14ac:dyDescent="0.25">
      <c r="B7" s="277"/>
      <c r="C7" s="294"/>
      <c r="D7" s="295"/>
      <c r="E7" s="295"/>
      <c r="F7" s="295"/>
      <c r="G7" s="295"/>
      <c r="H7" s="295"/>
      <c r="I7" s="295"/>
      <c r="J7" s="295"/>
      <c r="K7" s="295"/>
      <c r="L7" s="295"/>
      <c r="M7" s="295"/>
      <c r="N7" s="296"/>
    </row>
    <row r="8" spans="2:15" ht="18.75" customHeight="1" thickBot="1" x14ac:dyDescent="0.25">
      <c r="B8" s="290"/>
      <c r="C8" s="33">
        <v>2014</v>
      </c>
      <c r="D8" s="33">
        <v>2015</v>
      </c>
      <c r="E8" s="33">
        <v>2016</v>
      </c>
      <c r="F8" s="33">
        <v>2017</v>
      </c>
      <c r="G8" s="33">
        <v>2018</v>
      </c>
      <c r="H8" s="33">
        <v>2019</v>
      </c>
      <c r="I8" s="33">
        <v>2020</v>
      </c>
      <c r="J8" s="103">
        <v>2021</v>
      </c>
      <c r="K8" s="104">
        <v>2022</v>
      </c>
      <c r="L8" s="104">
        <v>2023</v>
      </c>
      <c r="M8" s="104">
        <v>2024</v>
      </c>
      <c r="N8" s="105">
        <v>2025</v>
      </c>
    </row>
    <row r="9" spans="2:15" x14ac:dyDescent="0.2">
      <c r="B9" s="63" t="s">
        <v>38</v>
      </c>
      <c r="C9" s="34"/>
      <c r="D9" s="35"/>
      <c r="E9" s="35"/>
      <c r="F9" s="35"/>
      <c r="G9" s="35"/>
      <c r="H9" s="35"/>
      <c r="I9" s="35"/>
      <c r="J9" s="36"/>
      <c r="K9" s="35"/>
      <c r="L9" s="35"/>
      <c r="M9" s="37"/>
      <c r="N9" s="38"/>
    </row>
    <row r="10" spans="2:15" x14ac:dyDescent="0.2">
      <c r="B10" s="64" t="s">
        <v>6</v>
      </c>
      <c r="C10" s="139">
        <f>'1.Income statement'!C12</f>
        <v>40.5</v>
      </c>
      <c r="D10" s="139">
        <f>'1.Income statement'!D12</f>
        <v>43</v>
      </c>
      <c r="E10" s="139">
        <f>'1.Income statement'!E12</f>
        <v>49.5</v>
      </c>
      <c r="F10" s="139">
        <f>'1.Income statement'!F12</f>
        <v>52.8</v>
      </c>
      <c r="G10" s="139">
        <f>'1.Income statement'!G12</f>
        <v>54</v>
      </c>
      <c r="H10" s="139">
        <f>'1.Income statement'!H12</f>
        <v>69</v>
      </c>
      <c r="I10" s="139">
        <f>'1.Income statement'!I12</f>
        <v>67</v>
      </c>
      <c r="J10" s="140">
        <f>'1.Income statement'!J12</f>
        <v>72.225000000000009</v>
      </c>
      <c r="K10" s="139">
        <f>'1.Income statement'!K12</f>
        <v>77.280749999999998</v>
      </c>
      <c r="L10" s="139">
        <f>'1.Income statement'!L12</f>
        <v>82.690402500000005</v>
      </c>
      <c r="M10" s="139">
        <f>'1.Income statement'!M12</f>
        <v>88.478730675000008</v>
      </c>
      <c r="N10" s="141">
        <f>'1.Income statement'!N12</f>
        <v>94.672241822250001</v>
      </c>
    </row>
    <row r="11" spans="2:15" x14ac:dyDescent="0.2">
      <c r="B11" s="187" t="s">
        <v>40</v>
      </c>
      <c r="C11" s="152">
        <v>5.3</v>
      </c>
      <c r="D11" s="152">
        <v>12.8</v>
      </c>
      <c r="E11" s="152">
        <v>7</v>
      </c>
      <c r="F11" s="152">
        <v>9</v>
      </c>
      <c r="G11" s="152">
        <v>7</v>
      </c>
      <c r="H11" s="152">
        <v>7.8</v>
      </c>
      <c r="I11" s="152">
        <v>8</v>
      </c>
      <c r="J11" s="142">
        <f>(I11*'1.Income statement'!$P$11)+'2.Flujos de caja'!I11</f>
        <v>8.56</v>
      </c>
      <c r="K11" s="143">
        <f>(J11*'1.Income statement'!$P$11)+'2.Flujos de caja'!J11</f>
        <v>9.1592000000000002</v>
      </c>
      <c r="L11" s="143">
        <f>(K11*'1.Income statement'!$P$11)+'2.Flujos de caja'!K11</f>
        <v>9.8003440000000008</v>
      </c>
      <c r="M11" s="143">
        <f>(L11*'1.Income statement'!$P$11)+'2.Flujos de caja'!L11</f>
        <v>10.486368080000002</v>
      </c>
      <c r="N11" s="144">
        <f>(M11*'1.Income statement'!$P$11)+'2.Flujos de caja'!M11</f>
        <v>11.220413845600001</v>
      </c>
    </row>
    <row r="12" spans="2:15" x14ac:dyDescent="0.2">
      <c r="B12" s="321" t="s">
        <v>83</v>
      </c>
      <c r="C12" s="259"/>
      <c r="D12" s="259"/>
      <c r="E12" s="259"/>
      <c r="F12" s="259"/>
      <c r="G12" s="259"/>
      <c r="H12" s="259">
        <v>7</v>
      </c>
      <c r="I12" s="259">
        <v>7</v>
      </c>
      <c r="J12" s="146">
        <f>(I12*'1.Income statement'!$P$11)+'2.Flujos de caja'!I12</f>
        <v>7.49</v>
      </c>
      <c r="K12" s="145">
        <f>(J12*'1.Income statement'!$P$11)+'2.Flujos de caja'!J12</f>
        <v>8.0143000000000004</v>
      </c>
      <c r="L12" s="145">
        <f>(K12*'1.Income statement'!$P$11)+'2.Flujos de caja'!K12</f>
        <v>8.5753009999999996</v>
      </c>
      <c r="M12" s="145">
        <f>(L12*'1.Income statement'!$P$11)+'2.Flujos de caja'!L12</f>
        <v>9.1755720699999994</v>
      </c>
      <c r="N12" s="145">
        <f>(M12*'1.Income statement'!$P$11)+'2.Flujos de caja'!M12</f>
        <v>9.8178621148999987</v>
      </c>
      <c r="O12" s="216"/>
    </row>
    <row r="13" spans="2:15" x14ac:dyDescent="0.2">
      <c r="B13" s="188" t="s">
        <v>39</v>
      </c>
      <c r="C13" s="145">
        <f>'1.Income statement'!C17</f>
        <v>-1.7</v>
      </c>
      <c r="D13" s="145">
        <f>'1.Income statement'!D17</f>
        <v>-1.4</v>
      </c>
      <c r="E13" s="145">
        <f>'1.Income statement'!E17</f>
        <v>-2.4</v>
      </c>
      <c r="F13" s="145">
        <f>'1.Income statement'!F17</f>
        <v>-2.9</v>
      </c>
      <c r="G13" s="145">
        <f>'1.Income statement'!G17</f>
        <v>-1.5</v>
      </c>
      <c r="H13" s="145">
        <f>'1.Income statement'!H17</f>
        <v>-0.1</v>
      </c>
      <c r="I13" s="145">
        <f>'1.Income statement'!I17</f>
        <v>-1.7</v>
      </c>
      <c r="J13" s="146">
        <f>'1.Income statement'!J17</f>
        <v>-1.819</v>
      </c>
      <c r="K13" s="145">
        <f>'1.Income statement'!K17</f>
        <v>-1.9463299999999999</v>
      </c>
      <c r="L13" s="145">
        <f>'1.Income statement'!L17</f>
        <v>-2.0825730999999998</v>
      </c>
      <c r="M13" s="145">
        <f>'1.Income statement'!M17</f>
        <v>-2.228353217</v>
      </c>
      <c r="N13" s="147">
        <f>'1.Income statement'!N17</f>
        <v>-2.3843379421900002</v>
      </c>
    </row>
    <row r="14" spans="2:15" x14ac:dyDescent="0.2">
      <c r="B14" s="188" t="s">
        <v>41</v>
      </c>
      <c r="C14" s="145">
        <f>'1.Income statement'!C20</f>
        <v>13.6</v>
      </c>
      <c r="D14" s="145">
        <f>'1.Income statement'!D20</f>
        <v>13.9</v>
      </c>
      <c r="E14" s="145">
        <f>'1.Income statement'!E20</f>
        <v>15.9</v>
      </c>
      <c r="F14" s="145">
        <f>'1.Income statement'!F20</f>
        <v>16</v>
      </c>
      <c r="G14" s="145">
        <f>'1.Income statement'!G20</f>
        <v>18</v>
      </c>
      <c r="H14" s="145">
        <f>'1.Income statement'!H20</f>
        <v>19</v>
      </c>
      <c r="I14" s="145">
        <f>'1.Income statement'!I20</f>
        <v>19</v>
      </c>
      <c r="J14" s="146">
        <f>'1.Income statement'!J20</f>
        <v>20.297900000000002</v>
      </c>
      <c r="K14" s="145">
        <f>'1.Income statement'!K20</f>
        <v>21.718753</v>
      </c>
      <c r="L14" s="145">
        <f>'1.Income statement'!L20</f>
        <v>23.239065709999998</v>
      </c>
      <c r="M14" s="145">
        <f>'1.Income statement'!M20</f>
        <v>24.865800309700003</v>
      </c>
      <c r="N14" s="147">
        <f>'1.Income statement'!N20</f>
        <v>26.606406331378999</v>
      </c>
    </row>
    <row r="15" spans="2:15" x14ac:dyDescent="0.2">
      <c r="B15" s="189" t="s">
        <v>80</v>
      </c>
      <c r="C15" s="186">
        <f>'1.Income statement'!C23</f>
        <v>3.1</v>
      </c>
      <c r="D15" s="186">
        <f>'1.Income statement'!D23</f>
        <v>3.1</v>
      </c>
      <c r="E15" s="186">
        <f>'1.Income statement'!E23</f>
        <v>3.8</v>
      </c>
      <c r="F15" s="186">
        <f>'1.Income statement'!F23</f>
        <v>4.3</v>
      </c>
      <c r="G15" s="186">
        <f>'1.Income statement'!G23</f>
        <v>3.6</v>
      </c>
      <c r="H15" s="186">
        <f>'1.Income statement'!H23</f>
        <v>4.3</v>
      </c>
      <c r="I15" s="186">
        <f>'1.Income statement'!I23</f>
        <v>4.0999999999999996</v>
      </c>
      <c r="J15" s="226">
        <f>'1.Income statement'!J23</f>
        <v>4.3869999999999996</v>
      </c>
      <c r="K15" s="193">
        <f>'1.Income statement'!K23</f>
        <v>4.6940900000000001</v>
      </c>
      <c r="L15" s="193">
        <f>'1.Income statement'!L23</f>
        <v>5.0226763000000005</v>
      </c>
      <c r="M15" s="193">
        <f>'1.Income statement'!M23</f>
        <v>5.3742636410000006</v>
      </c>
      <c r="N15" s="194">
        <f>'1.Income statement'!N23</f>
        <v>5.7504620958700015</v>
      </c>
    </row>
    <row r="16" spans="2:15" x14ac:dyDescent="0.2">
      <c r="B16" s="65" t="s">
        <v>8</v>
      </c>
      <c r="C16" s="148">
        <f t="shared" ref="C16:H16" si="0">C10-C11-C13-C14-C15-C12</f>
        <v>20.200000000000003</v>
      </c>
      <c r="D16" s="148">
        <f t="shared" si="0"/>
        <v>14.599999999999996</v>
      </c>
      <c r="E16" s="148">
        <f t="shared" si="0"/>
        <v>25.2</v>
      </c>
      <c r="F16" s="148">
        <f t="shared" si="0"/>
        <v>26.399999999999995</v>
      </c>
      <c r="G16" s="148">
        <f t="shared" si="0"/>
        <v>26.9</v>
      </c>
      <c r="H16" s="148">
        <f t="shared" si="0"/>
        <v>31.000000000000007</v>
      </c>
      <c r="I16" s="148">
        <f>I10-I11-I13-I14-I15-I12</f>
        <v>30.6</v>
      </c>
      <c r="J16" s="203">
        <f t="shared" ref="J16:N16" si="1">J10-J11-J13-J14-J15-J12</f>
        <v>33.309100000000008</v>
      </c>
      <c r="K16" s="148">
        <f t="shared" si="1"/>
        <v>35.640737000000001</v>
      </c>
      <c r="L16" s="148">
        <f t="shared" si="1"/>
        <v>38.135588590000012</v>
      </c>
      <c r="M16" s="148">
        <f t="shared" si="1"/>
        <v>40.805079791300003</v>
      </c>
      <c r="N16" s="148">
        <f t="shared" si="1"/>
        <v>43.661435376691003</v>
      </c>
      <c r="O16" s="216"/>
    </row>
    <row r="17" spans="2:15" ht="17" thickBot="1" x14ac:dyDescent="0.25">
      <c r="B17" s="66" t="s">
        <v>9</v>
      </c>
      <c r="C17" s="39">
        <f>C16/'1.Income statement'!C27</f>
        <v>0.84166666666666679</v>
      </c>
      <c r="D17" s="39">
        <f>D16/'1.Income statement'!D27</f>
        <v>0.60833333333333317</v>
      </c>
      <c r="E17" s="39">
        <f>E16/'1.Income statement'!E27</f>
        <v>1.05</v>
      </c>
      <c r="F17" s="39">
        <f>F16/'1.Income statement'!F27</f>
        <v>1.0999999999999999</v>
      </c>
      <c r="G17" s="39">
        <f>G16/'1.Income statement'!G27</f>
        <v>1.1208333333333333</v>
      </c>
      <c r="H17" s="39">
        <f>H16/'1.Income statement'!H27</f>
        <v>1.291666666666667</v>
      </c>
      <c r="I17" s="39">
        <f>I16/'1.Income statement'!I27</f>
        <v>1.2750000000000001</v>
      </c>
      <c r="J17" s="40">
        <f>J16/'1.Income statement'!J27</f>
        <v>1.387879166666667</v>
      </c>
      <c r="K17" s="39">
        <f>K16/'1.Income statement'!K27</f>
        <v>1.4850307083333334</v>
      </c>
      <c r="L17" s="39">
        <f>L16/'1.Income statement'!L27</f>
        <v>1.5889828579166672</v>
      </c>
      <c r="M17" s="39">
        <f>M16/'1.Income statement'!M27</f>
        <v>1.7002116579708335</v>
      </c>
      <c r="N17" s="41">
        <f>N16/'1.Income statement'!N27</f>
        <v>1.8192264740287918</v>
      </c>
      <c r="O17" s="206"/>
    </row>
    <row r="18" spans="2:15" x14ac:dyDescent="0.2">
      <c r="B18" s="28"/>
      <c r="C18" s="3"/>
      <c r="D18" s="3"/>
      <c r="E18" s="3"/>
      <c r="F18" s="3"/>
      <c r="G18" s="3"/>
      <c r="H18" s="3"/>
      <c r="I18" s="3"/>
      <c r="J18" s="3"/>
      <c r="K18" s="3"/>
      <c r="L18" s="3"/>
      <c r="M18" s="3"/>
      <c r="N18" s="3"/>
    </row>
    <row r="19" spans="2:15" x14ac:dyDescent="0.2">
      <c r="B19" s="4"/>
      <c r="C19" s="3"/>
      <c r="D19" s="3"/>
      <c r="E19" s="3"/>
      <c r="F19" s="3"/>
      <c r="G19" s="3"/>
      <c r="H19" s="3"/>
      <c r="I19" s="3"/>
      <c r="J19" s="3"/>
      <c r="K19" s="3"/>
      <c r="L19" s="3"/>
      <c r="M19" s="3"/>
      <c r="N19" s="3"/>
    </row>
    <row r="20" spans="2:15" x14ac:dyDescent="0.2">
      <c r="B20" s="28"/>
      <c r="C20" s="3"/>
      <c r="D20" s="3"/>
      <c r="E20" s="3"/>
      <c r="F20" s="3"/>
      <c r="G20" s="3"/>
      <c r="H20" s="3"/>
      <c r="I20" s="3"/>
      <c r="J20" s="3"/>
      <c r="K20" s="3"/>
      <c r="L20" s="3"/>
      <c r="M20" s="3"/>
      <c r="N20" s="3"/>
    </row>
    <row r="21" spans="2:15" x14ac:dyDescent="0.2">
      <c r="B21" s="28"/>
      <c r="C21" s="3"/>
      <c r="D21" s="3"/>
      <c r="E21" s="3"/>
      <c r="F21" s="3"/>
      <c r="G21" s="3"/>
      <c r="H21" s="3"/>
      <c r="I21" s="3"/>
      <c r="J21" s="3"/>
      <c r="K21" s="3"/>
      <c r="L21" s="3"/>
      <c r="M21" s="3"/>
      <c r="N21" s="3"/>
    </row>
    <row r="22" spans="2:15" x14ac:dyDescent="0.2">
      <c r="B22" s="28"/>
      <c r="C22" s="3"/>
      <c r="D22" s="3"/>
      <c r="E22" s="3"/>
      <c r="F22" s="3"/>
      <c r="G22" s="3"/>
      <c r="H22" s="3"/>
      <c r="I22" s="3"/>
      <c r="J22" s="3"/>
      <c r="K22" s="3"/>
      <c r="L22" s="3"/>
      <c r="M22" s="3"/>
      <c r="N22" s="3"/>
    </row>
    <row r="23" spans="2:15" x14ac:dyDescent="0.2">
      <c r="B23" s="28"/>
      <c r="C23" s="3"/>
      <c r="D23" s="3"/>
      <c r="E23" s="3"/>
      <c r="F23" s="3"/>
      <c r="G23" s="3"/>
      <c r="H23" s="3"/>
      <c r="I23" s="3"/>
      <c r="J23" s="3"/>
      <c r="K23" s="3"/>
      <c r="L23" s="3"/>
      <c r="M23" s="3"/>
      <c r="N23" s="3"/>
    </row>
    <row r="24" spans="2:15" x14ac:dyDescent="0.2">
      <c r="B24" s="28"/>
      <c r="C24" s="3"/>
      <c r="D24" s="3"/>
      <c r="E24" s="3"/>
      <c r="F24" s="3"/>
      <c r="G24" s="3"/>
      <c r="H24" s="3"/>
      <c r="I24" s="3"/>
      <c r="J24" s="3"/>
      <c r="K24" s="3"/>
      <c r="L24" s="3"/>
      <c r="M24" s="3"/>
      <c r="N24" s="3"/>
    </row>
    <row r="25" spans="2:15" x14ac:dyDescent="0.2">
      <c r="B25" s="28"/>
      <c r="C25" s="2"/>
      <c r="D25" s="2"/>
      <c r="E25" s="2"/>
      <c r="F25" s="2"/>
      <c r="G25" s="2"/>
      <c r="H25" s="2"/>
      <c r="I25" s="2"/>
      <c r="J25" s="2"/>
      <c r="K25" s="2"/>
      <c r="L25" s="2"/>
      <c r="M25" s="2"/>
      <c r="N25" s="2"/>
    </row>
    <row r="26" spans="2:15" x14ac:dyDescent="0.2">
      <c r="B26" s="27"/>
      <c r="C26" s="1"/>
      <c r="D26" s="1"/>
      <c r="E26" s="1"/>
      <c r="F26" s="1"/>
      <c r="G26" s="1"/>
      <c r="H26" s="1"/>
      <c r="I26" s="1"/>
      <c r="J26" s="1"/>
      <c r="K26" s="1"/>
      <c r="L26" s="1"/>
      <c r="M26" s="1"/>
      <c r="N26" s="1"/>
    </row>
    <row r="27" spans="2:15" x14ac:dyDescent="0.2">
      <c r="B27" s="27"/>
      <c r="C27" s="1"/>
      <c r="D27" s="1"/>
      <c r="E27" s="1"/>
      <c r="F27" s="1"/>
      <c r="G27" s="1"/>
      <c r="H27" s="1"/>
      <c r="I27" s="1"/>
      <c r="J27" s="1"/>
      <c r="K27" s="1"/>
      <c r="L27" s="1"/>
      <c r="M27" s="1"/>
      <c r="N27" s="1"/>
    </row>
    <row r="28" spans="2:15" x14ac:dyDescent="0.2">
      <c r="B28" s="27"/>
      <c r="C28" s="1"/>
      <c r="D28" s="1"/>
      <c r="E28" s="1"/>
      <c r="F28" s="1"/>
      <c r="G28" s="1"/>
      <c r="H28" s="1"/>
      <c r="I28" s="1"/>
      <c r="J28" s="1"/>
      <c r="K28" s="1"/>
      <c r="L28" s="1"/>
      <c r="M28" s="1"/>
      <c r="N28" s="1"/>
    </row>
    <row r="29" spans="2:15" x14ac:dyDescent="0.2">
      <c r="B29" s="27"/>
      <c r="C29" s="1"/>
      <c r="D29" s="1"/>
      <c r="E29" s="1"/>
      <c r="F29" s="1"/>
      <c r="G29" s="1"/>
      <c r="H29" s="1"/>
      <c r="I29" s="1"/>
      <c r="J29" s="1"/>
      <c r="K29" s="1"/>
      <c r="L29" s="1"/>
      <c r="M29" s="1"/>
      <c r="N29" s="1"/>
    </row>
    <row r="30" spans="2:15" x14ac:dyDescent="0.2">
      <c r="B30" s="27"/>
      <c r="C30" s="1"/>
      <c r="D30" s="1"/>
      <c r="E30" s="1"/>
      <c r="F30" s="1"/>
      <c r="G30" s="1"/>
      <c r="H30" s="1"/>
      <c r="I30" s="1"/>
      <c r="J30" s="1"/>
      <c r="K30" s="1"/>
      <c r="L30" s="1"/>
      <c r="M30" s="1"/>
      <c r="N30" s="1"/>
    </row>
    <row r="31" spans="2:15" x14ac:dyDescent="0.2">
      <c r="B31" s="27"/>
      <c r="C31" s="1"/>
      <c r="D31" s="1"/>
      <c r="E31" s="1"/>
      <c r="F31" s="1"/>
      <c r="G31" s="1"/>
      <c r="H31" s="1"/>
      <c r="I31" s="1"/>
      <c r="J31" s="1"/>
      <c r="K31" s="1"/>
      <c r="L31" s="1"/>
      <c r="M31" s="1"/>
      <c r="N31"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workbookViewId="0">
      <selection activeCell="S22" sqref="S22"/>
    </sheetView>
  </sheetViews>
  <sheetFormatPr baseColWidth="10" defaultColWidth="9.1640625" defaultRowHeight="15" x14ac:dyDescent="0.2"/>
  <cols>
    <col min="1" max="1" width="4.1640625" customWidth="1"/>
    <col min="2" max="2" width="45.6640625" customWidth="1"/>
    <col min="3" max="3" width="8.5" customWidth="1"/>
    <col min="4" max="4" width="9" customWidth="1"/>
    <col min="15" max="15" width="13.83203125" customWidth="1"/>
  </cols>
  <sheetData>
    <row r="1" spans="2:16" ht="16" thickBot="1" x14ac:dyDescent="0.25"/>
    <row r="2" spans="2:16" ht="15" customHeight="1" x14ac:dyDescent="0.2">
      <c r="B2" s="297"/>
      <c r="C2" s="291"/>
      <c r="D2" s="292"/>
      <c r="E2" s="292"/>
      <c r="F2" s="292"/>
      <c r="G2" s="292"/>
      <c r="H2" s="292"/>
      <c r="I2" s="292"/>
      <c r="J2" s="292"/>
      <c r="K2" s="292"/>
      <c r="L2" s="292"/>
      <c r="M2" s="292"/>
      <c r="N2" s="293"/>
    </row>
    <row r="3" spans="2:16" ht="15" customHeight="1" x14ac:dyDescent="0.2">
      <c r="B3" s="298"/>
      <c r="C3" s="294"/>
      <c r="D3" s="295"/>
      <c r="E3" s="295"/>
      <c r="F3" s="295"/>
      <c r="G3" s="295"/>
      <c r="H3" s="295"/>
      <c r="I3" s="295"/>
      <c r="J3" s="295"/>
      <c r="K3" s="295"/>
      <c r="L3" s="295"/>
      <c r="M3" s="295"/>
      <c r="N3" s="296"/>
    </row>
    <row r="4" spans="2:16" ht="15" customHeight="1" x14ac:dyDescent="0.2">
      <c r="B4" s="298"/>
      <c r="C4" s="294"/>
      <c r="D4" s="295"/>
      <c r="E4" s="295"/>
      <c r="F4" s="295"/>
      <c r="G4" s="295"/>
      <c r="H4" s="295"/>
      <c r="I4" s="295"/>
      <c r="J4" s="295"/>
      <c r="K4" s="295"/>
      <c r="L4" s="295"/>
      <c r="M4" s="295"/>
      <c r="N4" s="296"/>
    </row>
    <row r="5" spans="2:16" ht="15" customHeight="1" x14ac:dyDescent="0.2">
      <c r="B5" s="298"/>
      <c r="C5" s="294"/>
      <c r="D5" s="295"/>
      <c r="E5" s="295"/>
      <c r="F5" s="295"/>
      <c r="G5" s="295"/>
      <c r="H5" s="295"/>
      <c r="I5" s="295"/>
      <c r="J5" s="295"/>
      <c r="K5" s="295"/>
      <c r="L5" s="295"/>
      <c r="M5" s="295"/>
      <c r="N5" s="296"/>
    </row>
    <row r="6" spans="2:16" ht="15" customHeight="1" x14ac:dyDescent="0.2">
      <c r="B6" s="298"/>
      <c r="C6" s="294"/>
      <c r="D6" s="295"/>
      <c r="E6" s="295"/>
      <c r="F6" s="295"/>
      <c r="G6" s="295"/>
      <c r="H6" s="295"/>
      <c r="I6" s="295"/>
      <c r="J6" s="295"/>
      <c r="K6" s="295"/>
      <c r="L6" s="295"/>
      <c r="M6" s="295"/>
      <c r="N6" s="296"/>
    </row>
    <row r="7" spans="2:16" ht="48.75" customHeight="1" thickBot="1" x14ac:dyDescent="0.25">
      <c r="B7" s="298"/>
      <c r="C7" s="294"/>
      <c r="D7" s="295"/>
      <c r="E7" s="295"/>
      <c r="F7" s="295"/>
      <c r="G7" s="295"/>
      <c r="H7" s="295"/>
      <c r="I7" s="295"/>
      <c r="J7" s="295"/>
      <c r="K7" s="295"/>
      <c r="L7" s="295"/>
      <c r="M7" s="295"/>
      <c r="N7" s="296"/>
    </row>
    <row r="8" spans="2:16" ht="18.75" customHeight="1" thickBot="1" x14ac:dyDescent="0.25">
      <c r="B8" s="298"/>
      <c r="C8" s="33">
        <v>2014</v>
      </c>
      <c r="D8" s="33">
        <v>2015</v>
      </c>
      <c r="E8" s="33">
        <v>2016</v>
      </c>
      <c r="F8" s="33">
        <v>2017</v>
      </c>
      <c r="G8" s="33">
        <v>2018</v>
      </c>
      <c r="H8" s="33">
        <v>2019</v>
      </c>
      <c r="I8" s="33">
        <v>2020</v>
      </c>
      <c r="J8" s="103">
        <v>2021</v>
      </c>
      <c r="K8" s="104">
        <v>2022</v>
      </c>
      <c r="L8" s="104">
        <v>2023</v>
      </c>
      <c r="M8" s="104">
        <v>2024</v>
      </c>
      <c r="N8" s="105">
        <v>2025</v>
      </c>
    </row>
    <row r="9" spans="2:16" ht="17" thickBot="1" x14ac:dyDescent="0.25">
      <c r="B9" s="44" t="s">
        <v>42</v>
      </c>
      <c r="C9" s="67"/>
      <c r="D9" s="68"/>
      <c r="E9" s="68"/>
      <c r="F9" s="68"/>
      <c r="G9" s="68"/>
      <c r="H9" s="68"/>
      <c r="I9" s="149"/>
      <c r="J9" s="67"/>
      <c r="K9" s="68"/>
      <c r="L9" s="68"/>
      <c r="M9" s="50"/>
      <c r="N9" s="51"/>
    </row>
    <row r="10" spans="2:16" ht="16" thickBot="1" x14ac:dyDescent="0.25">
      <c r="B10" s="207" t="s">
        <v>11</v>
      </c>
      <c r="C10" s="46">
        <f>'1.Income statement'!C15</f>
        <v>35.5</v>
      </c>
      <c r="D10" s="46">
        <f>'1.Income statement'!D15</f>
        <v>37</v>
      </c>
      <c r="E10" s="46">
        <f>'1.Income statement'!E15</f>
        <v>42.5</v>
      </c>
      <c r="F10" s="46">
        <f>'1.Income statement'!F15</f>
        <v>44.8</v>
      </c>
      <c r="G10" s="46">
        <f>'1.Income statement'!G15</f>
        <v>46</v>
      </c>
      <c r="H10" s="46">
        <f>'1.Income statement'!H15</f>
        <v>54</v>
      </c>
      <c r="I10" s="46">
        <f>'1.Income statement'!I15</f>
        <v>52</v>
      </c>
      <c r="J10" s="45">
        <f>'1.Income statement'!J15</f>
        <v>56.175000000000004</v>
      </c>
      <c r="K10" s="46">
        <f>'1.Income statement'!K15</f>
        <v>60.107250000000001</v>
      </c>
      <c r="L10" s="46">
        <f>'1.Income statement'!L15</f>
        <v>64.314757499999999</v>
      </c>
      <c r="M10" s="46">
        <f>'1.Income statement'!M15</f>
        <v>68.816790525000002</v>
      </c>
      <c r="N10" s="47">
        <f>'1.Income statement'!N15</f>
        <v>73.633965861749999</v>
      </c>
      <c r="O10" s="16" t="s">
        <v>33</v>
      </c>
      <c r="P10" s="10">
        <f>'1.Income statement'!$P$11</f>
        <v>7.0000000000000007E-2</v>
      </c>
    </row>
    <row r="11" spans="2:16" x14ac:dyDescent="0.2">
      <c r="B11" s="208" t="s">
        <v>43</v>
      </c>
      <c r="C11" s="53">
        <f>'1.Income statement'!C17</f>
        <v>-1.7</v>
      </c>
      <c r="D11" s="53">
        <f>'1.Income statement'!D17</f>
        <v>-1.4</v>
      </c>
      <c r="E11" s="53">
        <f>'1.Income statement'!E17</f>
        <v>-2.4</v>
      </c>
      <c r="F11" s="53">
        <f>'1.Income statement'!F17</f>
        <v>-2.9</v>
      </c>
      <c r="G11" s="53">
        <f>'1.Income statement'!G17</f>
        <v>-1.5</v>
      </c>
      <c r="H11" s="53">
        <f>'1.Income statement'!H17</f>
        <v>-0.1</v>
      </c>
      <c r="I11" s="53">
        <f>'1.Income statement'!I17</f>
        <v>-1.7</v>
      </c>
      <c r="J11" s="52">
        <f>'1.Income statement'!J17</f>
        <v>-1.819</v>
      </c>
      <c r="K11" s="53">
        <f>'1.Income statement'!K17</f>
        <v>-1.9463299999999999</v>
      </c>
      <c r="L11" s="53">
        <f>'1.Income statement'!L17</f>
        <v>-2.0825730999999998</v>
      </c>
      <c r="M11" s="53">
        <f>'1.Income statement'!M17</f>
        <v>-2.228353217</v>
      </c>
      <c r="N11" s="54">
        <f>'1.Income statement'!N17</f>
        <v>-2.3843379421900002</v>
      </c>
    </row>
    <row r="12" spans="2:16" x14ac:dyDescent="0.2">
      <c r="B12" s="209" t="s">
        <v>41</v>
      </c>
      <c r="C12" s="55">
        <f>'1.Income statement'!C20</f>
        <v>13.6</v>
      </c>
      <c r="D12" s="55">
        <f>'1.Income statement'!D20</f>
        <v>13.9</v>
      </c>
      <c r="E12" s="55">
        <f>'1.Income statement'!E20</f>
        <v>15.9</v>
      </c>
      <c r="F12" s="55">
        <f>'1.Income statement'!F20</f>
        <v>16</v>
      </c>
      <c r="G12" s="55">
        <f>'1.Income statement'!G20</f>
        <v>18</v>
      </c>
      <c r="H12" s="55">
        <f>'1.Income statement'!H20</f>
        <v>19</v>
      </c>
      <c r="I12" s="56">
        <f>'1.Income statement'!I20</f>
        <v>19</v>
      </c>
      <c r="J12" s="55">
        <f>'1.Income statement'!J20</f>
        <v>20.297900000000002</v>
      </c>
      <c r="K12" s="55">
        <f>'1.Income statement'!K20</f>
        <v>21.718753</v>
      </c>
      <c r="L12" s="55">
        <f>'1.Income statement'!L20</f>
        <v>23.239065709999998</v>
      </c>
      <c r="M12" s="55">
        <f>'1.Income statement'!M20</f>
        <v>24.865800309700003</v>
      </c>
      <c r="N12" s="56">
        <f>'1.Income statement'!N20</f>
        <v>26.606406331378999</v>
      </c>
    </row>
    <row r="13" spans="2:16" x14ac:dyDescent="0.2">
      <c r="B13" s="210" t="s">
        <v>12</v>
      </c>
      <c r="C13" s="46">
        <f>'1.Income statement'!C24</f>
        <v>20.5</v>
      </c>
      <c r="D13" s="46">
        <f>'1.Income statement'!D24</f>
        <v>21.4</v>
      </c>
      <c r="E13" s="46">
        <f>'1.Income statement'!E24</f>
        <v>25.2</v>
      </c>
      <c r="F13" s="46">
        <f>'1.Income statement'!F24</f>
        <v>27.399999999999995</v>
      </c>
      <c r="G13" s="46">
        <f>'1.Income statement'!G24</f>
        <v>25.9</v>
      </c>
      <c r="H13" s="46">
        <f>'1.Income statement'!H24</f>
        <v>30.8</v>
      </c>
      <c r="I13" s="46">
        <f>'1.Income statement'!I24</f>
        <v>30.6</v>
      </c>
      <c r="J13" s="45">
        <f>'1.Income statement'!J24</f>
        <v>33.309100000000001</v>
      </c>
      <c r="K13" s="46">
        <f>'1.Income statement'!K24</f>
        <v>35.640737000000001</v>
      </c>
      <c r="L13" s="46">
        <f>'1.Income statement'!L24</f>
        <v>38.135588590000005</v>
      </c>
      <c r="M13" s="46">
        <f>'1.Income statement'!M24</f>
        <v>40.805079791300003</v>
      </c>
      <c r="N13" s="47">
        <f>'1.Income statement'!N24</f>
        <v>43.661435376691003</v>
      </c>
    </row>
    <row r="14" spans="2:16" x14ac:dyDescent="0.2">
      <c r="B14" s="211" t="s">
        <v>47</v>
      </c>
      <c r="C14" s="233">
        <v>123</v>
      </c>
      <c r="D14" s="233">
        <v>131</v>
      </c>
      <c r="E14" s="233">
        <v>141</v>
      </c>
      <c r="F14" s="233">
        <v>154</v>
      </c>
      <c r="G14" s="233">
        <v>174</v>
      </c>
      <c r="H14" s="239">
        <v>218</v>
      </c>
      <c r="I14" s="190">
        <v>265</v>
      </c>
      <c r="J14" s="55">
        <f>I14*$P$10+I14</f>
        <v>283.55</v>
      </c>
      <c r="K14" s="55">
        <f t="shared" ref="K14:N14" si="0">J14*$P$10+J14</f>
        <v>303.39850000000001</v>
      </c>
      <c r="L14" s="55">
        <f t="shared" si="0"/>
        <v>324.63639499999999</v>
      </c>
      <c r="M14" s="55">
        <f t="shared" si="0"/>
        <v>347.36094264999997</v>
      </c>
      <c r="N14" s="55">
        <f t="shared" si="0"/>
        <v>371.67620863549996</v>
      </c>
      <c r="O14" s="216"/>
    </row>
    <row r="15" spans="2:16" x14ac:dyDescent="0.2">
      <c r="B15" s="212" t="s">
        <v>44</v>
      </c>
      <c r="C15" s="233">
        <v>0.5</v>
      </c>
      <c r="D15" s="233">
        <v>3.5</v>
      </c>
      <c r="E15" s="233">
        <v>2.8</v>
      </c>
      <c r="F15" s="233">
        <v>1.5</v>
      </c>
      <c r="G15" s="233">
        <v>2.5</v>
      </c>
      <c r="H15" s="264">
        <v>32</v>
      </c>
      <c r="I15" s="265">
        <v>32</v>
      </c>
      <c r="J15" s="55">
        <f t="shared" ref="J15:J17" si="1">I15*$P$10+I15</f>
        <v>34.24</v>
      </c>
      <c r="K15" s="55">
        <f t="shared" ref="K15:N15" si="2">J15*$P$10+J15</f>
        <v>36.636800000000001</v>
      </c>
      <c r="L15" s="55">
        <f t="shared" si="2"/>
        <v>39.201376000000003</v>
      </c>
      <c r="M15" s="55">
        <f t="shared" si="2"/>
        <v>41.945472320000007</v>
      </c>
      <c r="N15" s="56">
        <f t="shared" si="2"/>
        <v>44.881655382400005</v>
      </c>
    </row>
    <row r="16" spans="2:16" x14ac:dyDescent="0.2">
      <c r="B16" s="211" t="s">
        <v>45</v>
      </c>
      <c r="C16" s="233">
        <v>37</v>
      </c>
      <c r="D16" s="233">
        <v>37</v>
      </c>
      <c r="E16" s="233">
        <v>42</v>
      </c>
      <c r="F16" s="233">
        <v>41</v>
      </c>
      <c r="G16" s="233">
        <v>40</v>
      </c>
      <c r="H16" s="240">
        <v>40</v>
      </c>
      <c r="I16" s="150">
        <v>40</v>
      </c>
      <c r="J16" s="55">
        <f t="shared" si="1"/>
        <v>42.8</v>
      </c>
      <c r="K16" s="55">
        <f t="shared" ref="K16:N16" si="3">J16*$P$10+J16</f>
        <v>45.795999999999999</v>
      </c>
      <c r="L16" s="55">
        <f t="shared" si="3"/>
        <v>49.001719999999999</v>
      </c>
      <c r="M16" s="55">
        <f t="shared" si="3"/>
        <v>52.431840399999999</v>
      </c>
      <c r="N16" s="56">
        <f t="shared" si="3"/>
        <v>56.102069227999998</v>
      </c>
    </row>
    <row r="17" spans="2:14" x14ac:dyDescent="0.2">
      <c r="B17" s="211" t="s">
        <v>46</v>
      </c>
      <c r="C17" s="234">
        <v>180</v>
      </c>
      <c r="D17" s="234">
        <v>198</v>
      </c>
      <c r="E17" s="234">
        <v>217</v>
      </c>
      <c r="F17" s="234">
        <v>242</v>
      </c>
      <c r="G17" s="233">
        <v>266</v>
      </c>
      <c r="H17" s="234">
        <v>297</v>
      </c>
      <c r="I17" s="191">
        <v>320</v>
      </c>
      <c r="J17" s="55">
        <f t="shared" si="1"/>
        <v>342.4</v>
      </c>
      <c r="K17" s="151">
        <f t="shared" ref="K17:N17" si="4">J17*$P$10+J17</f>
        <v>366.36799999999999</v>
      </c>
      <c r="L17" s="151">
        <f t="shared" si="4"/>
        <v>392.01375999999999</v>
      </c>
      <c r="M17" s="151">
        <f t="shared" si="4"/>
        <v>419.45472319999999</v>
      </c>
      <c r="N17" s="56">
        <f t="shared" si="4"/>
        <v>448.81655382399998</v>
      </c>
    </row>
    <row r="18" spans="2:14" x14ac:dyDescent="0.2">
      <c r="B18" s="213" t="s">
        <v>51</v>
      </c>
      <c r="C18" s="61">
        <f>C17+C15-C14</f>
        <v>57.5</v>
      </c>
      <c r="D18" s="61">
        <f t="shared" ref="D18:I18" si="5">D17+D15-D14</f>
        <v>70.5</v>
      </c>
      <c r="E18" s="61">
        <f t="shared" si="5"/>
        <v>78.800000000000011</v>
      </c>
      <c r="F18" s="61">
        <f t="shared" si="5"/>
        <v>89.5</v>
      </c>
      <c r="G18" s="192">
        <f t="shared" si="5"/>
        <v>94.5</v>
      </c>
      <c r="H18" s="61">
        <f t="shared" si="5"/>
        <v>111</v>
      </c>
      <c r="I18" s="61">
        <f t="shared" si="5"/>
        <v>87</v>
      </c>
      <c r="J18" s="130">
        <f t="shared" ref="J18:N18" si="6">J17+J15-J14</f>
        <v>93.089999999999975</v>
      </c>
      <c r="K18" s="61">
        <f t="shared" si="6"/>
        <v>99.606299999999976</v>
      </c>
      <c r="L18" s="61">
        <f t="shared" si="6"/>
        <v>106.57874099999998</v>
      </c>
      <c r="M18" s="61">
        <f t="shared" si="6"/>
        <v>114.03925287000004</v>
      </c>
      <c r="N18" s="57">
        <f t="shared" si="6"/>
        <v>122.02200057090005</v>
      </c>
    </row>
    <row r="19" spans="2:14" x14ac:dyDescent="0.2">
      <c r="B19" s="214" t="s">
        <v>52</v>
      </c>
      <c r="C19" s="58">
        <f t="shared" ref="C19:I19" si="7">C15-C14+C17-C16</f>
        <v>20.5</v>
      </c>
      <c r="D19" s="58">
        <f t="shared" si="7"/>
        <v>33.5</v>
      </c>
      <c r="E19" s="58">
        <f t="shared" si="7"/>
        <v>36.800000000000011</v>
      </c>
      <c r="F19" s="58">
        <f t="shared" si="7"/>
        <v>48.5</v>
      </c>
      <c r="G19" s="58">
        <f t="shared" si="7"/>
        <v>54.5</v>
      </c>
      <c r="H19" s="58">
        <f t="shared" si="7"/>
        <v>71</v>
      </c>
      <c r="I19" s="58">
        <f t="shared" si="7"/>
        <v>47</v>
      </c>
      <c r="J19" s="131">
        <f t="shared" ref="J19:N19" si="8">J15-J14+J17-J16</f>
        <v>50.289999999999978</v>
      </c>
      <c r="K19" s="58">
        <f t="shared" si="8"/>
        <v>53.810299999999977</v>
      </c>
      <c r="L19" s="58">
        <f t="shared" si="8"/>
        <v>57.577020999999981</v>
      </c>
      <c r="M19" s="58">
        <f t="shared" si="8"/>
        <v>61.607412470000043</v>
      </c>
      <c r="N19" s="59">
        <f t="shared" si="8"/>
        <v>65.919931342900043</v>
      </c>
    </row>
    <row r="20" spans="2:14" x14ac:dyDescent="0.2">
      <c r="B20" s="212"/>
      <c r="C20" s="60"/>
      <c r="D20" s="60"/>
      <c r="E20" s="60"/>
      <c r="F20" s="60"/>
      <c r="G20" s="60"/>
      <c r="H20" s="113"/>
      <c r="J20" s="132"/>
      <c r="K20" s="61"/>
      <c r="L20" s="61"/>
      <c r="M20" s="61"/>
      <c r="N20" s="62"/>
    </row>
    <row r="21" spans="2:14" x14ac:dyDescent="0.2">
      <c r="B21" s="211" t="s">
        <v>48</v>
      </c>
      <c r="C21" s="48">
        <f t="shared" ref="C21:I21" si="9">C13/C17</f>
        <v>0.11388888888888889</v>
      </c>
      <c r="D21" s="48">
        <f t="shared" si="9"/>
        <v>0.10808080808080807</v>
      </c>
      <c r="E21" s="48">
        <f t="shared" si="9"/>
        <v>0.11612903225806451</v>
      </c>
      <c r="F21" s="48">
        <f t="shared" si="9"/>
        <v>0.11322314049586775</v>
      </c>
      <c r="G21" s="48">
        <f t="shared" si="9"/>
        <v>9.7368421052631576E-2</v>
      </c>
      <c r="H21" s="48">
        <f t="shared" si="9"/>
        <v>0.1037037037037037</v>
      </c>
      <c r="I21" s="48">
        <f t="shared" si="9"/>
        <v>9.5625000000000002E-2</v>
      </c>
      <c r="J21" s="133">
        <f t="shared" ref="J21:N21" si="10">J13/J17</f>
        <v>9.7281250000000014E-2</v>
      </c>
      <c r="K21" s="48">
        <f t="shared" si="10"/>
        <v>9.728125E-2</v>
      </c>
      <c r="L21" s="48">
        <f t="shared" si="10"/>
        <v>9.7281250000000014E-2</v>
      </c>
      <c r="M21" s="48">
        <f t="shared" si="10"/>
        <v>9.7281250000000014E-2</v>
      </c>
      <c r="N21" s="49">
        <f t="shared" si="10"/>
        <v>9.7281250000000014E-2</v>
      </c>
    </row>
    <row r="22" spans="2:14" x14ac:dyDescent="0.2">
      <c r="B22" s="211" t="s">
        <v>54</v>
      </c>
      <c r="C22" s="20">
        <f t="shared" ref="C22:I22" si="11">C10/C19</f>
        <v>1.7317073170731707</v>
      </c>
      <c r="D22" s="20">
        <f t="shared" si="11"/>
        <v>1.1044776119402986</v>
      </c>
      <c r="E22" s="20">
        <f t="shared" si="11"/>
        <v>1.1548913043478257</v>
      </c>
      <c r="F22" s="20">
        <f t="shared" si="11"/>
        <v>0.9237113402061855</v>
      </c>
      <c r="G22" s="20">
        <f t="shared" si="11"/>
        <v>0.84403669724770647</v>
      </c>
      <c r="H22" s="20">
        <f t="shared" si="11"/>
        <v>0.76056338028169013</v>
      </c>
      <c r="I22" s="20">
        <f t="shared" si="11"/>
        <v>1.1063829787234043</v>
      </c>
      <c r="J22" s="134">
        <f t="shared" ref="J22:N22" si="12">J10/J19</f>
        <v>1.1170212765957452</v>
      </c>
      <c r="K22" s="20">
        <f t="shared" si="12"/>
        <v>1.1170212765957452</v>
      </c>
      <c r="L22" s="20">
        <f t="shared" si="12"/>
        <v>1.117021276595745</v>
      </c>
      <c r="M22" s="20">
        <f t="shared" si="12"/>
        <v>1.1170212765957439</v>
      </c>
      <c r="N22" s="22">
        <f t="shared" si="12"/>
        <v>1.1170212765957439</v>
      </c>
    </row>
    <row r="23" spans="2:14" ht="16" thickBot="1" x14ac:dyDescent="0.25">
      <c r="B23" s="215" t="s">
        <v>53</v>
      </c>
      <c r="C23" s="21">
        <f t="shared" ref="C23:I23" si="13">C10/C18</f>
        <v>0.61739130434782608</v>
      </c>
      <c r="D23" s="21">
        <f t="shared" si="13"/>
        <v>0.52482269503546097</v>
      </c>
      <c r="E23" s="21">
        <f t="shared" si="13"/>
        <v>0.53934010152284251</v>
      </c>
      <c r="F23" s="21">
        <f t="shared" si="13"/>
        <v>0.50055865921787701</v>
      </c>
      <c r="G23" s="21">
        <f t="shared" si="13"/>
        <v>0.48677248677248675</v>
      </c>
      <c r="H23" s="21">
        <f t="shared" si="13"/>
        <v>0.48648648648648651</v>
      </c>
      <c r="I23" s="21">
        <f t="shared" si="13"/>
        <v>0.5977011494252874</v>
      </c>
      <c r="J23" s="135">
        <f t="shared" ref="J23:N23" si="14">J10/J18</f>
        <v>0.60344827586206917</v>
      </c>
      <c r="K23" s="21">
        <f t="shared" si="14"/>
        <v>0.60344827586206906</v>
      </c>
      <c r="L23" s="21">
        <f t="shared" si="14"/>
        <v>0.60344827586206906</v>
      </c>
      <c r="M23" s="21">
        <f t="shared" si="14"/>
        <v>0.60344827586206873</v>
      </c>
      <c r="N23" s="23">
        <f t="shared" si="14"/>
        <v>0.60344827586206873</v>
      </c>
    </row>
    <row r="24" spans="2:14" x14ac:dyDescent="0.2">
      <c r="B24" s="1"/>
      <c r="C24" s="1"/>
      <c r="D24" s="1"/>
      <c r="E24" s="1"/>
      <c r="F24" s="1"/>
      <c r="G24" s="1"/>
      <c r="H24" s="1"/>
      <c r="I24" s="1"/>
      <c r="J24" s="1"/>
      <c r="K24" s="1"/>
      <c r="L24" s="1"/>
      <c r="M24" s="1"/>
      <c r="N24" s="1"/>
    </row>
    <row r="25" spans="2:14" x14ac:dyDescent="0.2">
      <c r="B25" s="1"/>
      <c r="C25" s="1"/>
      <c r="D25" s="1"/>
      <c r="E25" s="1"/>
      <c r="F25" s="1"/>
      <c r="G25" s="1"/>
      <c r="H25" s="1"/>
      <c r="I25" s="1"/>
      <c r="J25" s="1"/>
      <c r="K25" s="1"/>
      <c r="L25" s="1"/>
      <c r="M25" s="1"/>
      <c r="N25" s="1"/>
    </row>
    <row r="26" spans="2:14" x14ac:dyDescent="0.2">
      <c r="B26" s="1"/>
      <c r="C26" s="1"/>
      <c r="D26" s="1"/>
      <c r="E26" s="1"/>
      <c r="F26" s="1"/>
      <c r="G26" s="1"/>
      <c r="H26" s="1"/>
      <c r="I26" s="1"/>
      <c r="J26" s="1"/>
      <c r="K26" s="1"/>
      <c r="L26" s="1"/>
      <c r="M26" s="1"/>
      <c r="N26" s="1"/>
    </row>
    <row r="27" spans="2:14" x14ac:dyDescent="0.2">
      <c r="B27" s="1"/>
      <c r="C27" s="1"/>
      <c r="D27" s="1"/>
      <c r="E27" s="1"/>
      <c r="F27" s="1"/>
      <c r="G27" s="1"/>
      <c r="H27" s="1"/>
      <c r="I27" s="1"/>
      <c r="J27" s="1"/>
      <c r="K27" s="1"/>
      <c r="L27" s="1"/>
      <c r="M27" s="1"/>
      <c r="N27" s="1"/>
    </row>
    <row r="28" spans="2:14" x14ac:dyDescent="0.2">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opLeftCell="A3" zoomScaleNormal="100" workbookViewId="0">
      <selection activeCell="T16" sqref="T16"/>
    </sheetView>
  </sheetViews>
  <sheetFormatPr baseColWidth="10" defaultColWidth="9.1640625" defaultRowHeight="15" x14ac:dyDescent="0.2"/>
  <cols>
    <col min="1" max="1" width="4" customWidth="1"/>
    <col min="2" max="2" width="35.5" customWidth="1"/>
    <col min="3" max="3" width="11.5" bestFit="1" customWidth="1"/>
    <col min="9" max="9" width="14.5" customWidth="1"/>
    <col min="10" max="10" width="10.5" customWidth="1"/>
    <col min="11" max="11" width="14.33203125" customWidth="1"/>
    <col min="12" max="12" width="15.5" customWidth="1"/>
    <col min="13" max="14" width="10.5" customWidth="1"/>
    <col min="15" max="15" width="7" customWidth="1"/>
    <col min="16" max="16" width="13.6640625" customWidth="1"/>
  </cols>
  <sheetData>
    <row r="1" spans="2:22" ht="16" thickBot="1" x14ac:dyDescent="0.25"/>
    <row r="2" spans="2:22" ht="15" customHeight="1" x14ac:dyDescent="0.2">
      <c r="B2" s="297"/>
      <c r="C2" s="300"/>
      <c r="D2" s="301"/>
      <c r="E2" s="301"/>
      <c r="F2" s="301"/>
      <c r="G2" s="301"/>
      <c r="H2" s="301"/>
      <c r="I2" s="301"/>
      <c r="J2" s="301"/>
      <c r="K2" s="301"/>
      <c r="L2" s="301"/>
      <c r="M2" s="301"/>
      <c r="N2" s="302"/>
      <c r="O2" s="1"/>
      <c r="P2" s="1"/>
      <c r="Q2" s="1"/>
      <c r="R2" s="1"/>
      <c r="S2" s="1"/>
      <c r="T2" s="1"/>
      <c r="U2" s="1"/>
      <c r="V2" s="1"/>
    </row>
    <row r="3" spans="2:22" ht="15" customHeight="1" x14ac:dyDescent="0.2">
      <c r="B3" s="298"/>
      <c r="C3" s="303"/>
      <c r="D3" s="304"/>
      <c r="E3" s="304"/>
      <c r="F3" s="304"/>
      <c r="G3" s="304"/>
      <c r="H3" s="304"/>
      <c r="I3" s="304"/>
      <c r="J3" s="304"/>
      <c r="K3" s="304"/>
      <c r="L3" s="304"/>
      <c r="M3" s="304"/>
      <c r="N3" s="305"/>
      <c r="O3" s="1"/>
      <c r="P3" s="1"/>
      <c r="Q3" s="1"/>
      <c r="R3" s="1"/>
      <c r="S3" s="1"/>
      <c r="T3" s="1"/>
      <c r="U3" s="1"/>
      <c r="V3" s="1"/>
    </row>
    <row r="4" spans="2:22" ht="15" customHeight="1" x14ac:dyDescent="0.2">
      <c r="B4" s="298"/>
      <c r="C4" s="303"/>
      <c r="D4" s="304"/>
      <c r="E4" s="304"/>
      <c r="F4" s="304"/>
      <c r="G4" s="304"/>
      <c r="H4" s="304"/>
      <c r="I4" s="304"/>
      <c r="J4" s="304"/>
      <c r="K4" s="304"/>
      <c r="L4" s="304"/>
      <c r="M4" s="304"/>
      <c r="N4" s="305"/>
      <c r="O4" s="1"/>
      <c r="P4" s="1"/>
      <c r="Q4" s="1"/>
      <c r="R4" s="1"/>
      <c r="S4" s="1"/>
      <c r="T4" s="1"/>
      <c r="U4" s="1"/>
      <c r="V4" s="1"/>
    </row>
    <row r="5" spans="2:22" ht="15" customHeight="1" x14ac:dyDescent="0.2">
      <c r="B5" s="298"/>
      <c r="C5" s="303"/>
      <c r="D5" s="304"/>
      <c r="E5" s="304"/>
      <c r="F5" s="304"/>
      <c r="G5" s="304"/>
      <c r="H5" s="304"/>
      <c r="I5" s="304"/>
      <c r="J5" s="304"/>
      <c r="K5" s="304"/>
      <c r="L5" s="304"/>
      <c r="M5" s="304"/>
      <c r="N5" s="305"/>
      <c r="O5" s="1"/>
      <c r="P5" s="1"/>
      <c r="Q5" s="1"/>
      <c r="R5" s="1"/>
      <c r="S5" s="1"/>
      <c r="T5" s="1"/>
      <c r="U5" s="1"/>
      <c r="V5" s="1"/>
    </row>
    <row r="6" spans="2:22" ht="15" customHeight="1" x14ac:dyDescent="0.2">
      <c r="B6" s="298"/>
      <c r="C6" s="303"/>
      <c r="D6" s="304"/>
      <c r="E6" s="304"/>
      <c r="F6" s="304"/>
      <c r="G6" s="304"/>
      <c r="H6" s="304"/>
      <c r="I6" s="304"/>
      <c r="J6" s="304"/>
      <c r="K6" s="304"/>
      <c r="L6" s="304"/>
      <c r="M6" s="304"/>
      <c r="N6" s="305"/>
      <c r="O6" s="1"/>
      <c r="P6" s="1"/>
      <c r="Q6" s="1"/>
      <c r="R6" s="1"/>
      <c r="S6" s="1"/>
      <c r="T6" s="1"/>
      <c r="U6" s="1"/>
      <c r="V6" s="1"/>
    </row>
    <row r="7" spans="2:22" ht="48.75" customHeight="1" thickBot="1" x14ac:dyDescent="0.25">
      <c r="B7" s="298"/>
      <c r="C7" s="303"/>
      <c r="D7" s="304"/>
      <c r="E7" s="304"/>
      <c r="F7" s="304"/>
      <c r="G7" s="304"/>
      <c r="H7" s="304"/>
      <c r="I7" s="304"/>
      <c r="J7" s="306"/>
      <c r="K7" s="306"/>
      <c r="L7" s="306"/>
      <c r="M7" s="306"/>
      <c r="N7" s="307"/>
      <c r="O7" s="1"/>
      <c r="P7" s="1"/>
      <c r="Q7" s="1"/>
      <c r="R7" s="1"/>
      <c r="S7" s="1"/>
      <c r="T7" s="1"/>
      <c r="U7" s="1"/>
      <c r="V7" s="1"/>
    </row>
    <row r="8" spans="2:22" ht="18.75" customHeight="1" thickBot="1" x14ac:dyDescent="0.25">
      <c r="B8" s="298"/>
      <c r="C8" s="33">
        <v>2014</v>
      </c>
      <c r="D8" s="33">
        <v>2015</v>
      </c>
      <c r="E8" s="33">
        <v>2016</v>
      </c>
      <c r="F8" s="33">
        <v>2017</v>
      </c>
      <c r="G8" s="33">
        <v>2018</v>
      </c>
      <c r="H8" s="33">
        <v>2019</v>
      </c>
      <c r="I8" s="33">
        <v>2020</v>
      </c>
      <c r="J8" s="103">
        <v>2021</v>
      </c>
      <c r="K8" s="104">
        <v>2022</v>
      </c>
      <c r="L8" s="104">
        <v>2023</v>
      </c>
      <c r="M8" s="104">
        <v>2024</v>
      </c>
      <c r="N8" s="105">
        <v>2025</v>
      </c>
      <c r="O8" s="219"/>
      <c r="P8" s="1"/>
      <c r="Q8" s="1"/>
      <c r="R8" s="1"/>
      <c r="S8" s="1"/>
      <c r="T8" s="1"/>
      <c r="U8" s="1"/>
      <c r="V8" s="1"/>
    </row>
    <row r="9" spans="2:22" ht="17" thickBot="1" x14ac:dyDescent="0.25">
      <c r="B9" s="115" t="s">
        <v>27</v>
      </c>
      <c r="C9" s="118"/>
      <c r="D9" s="30"/>
      <c r="E9" s="30"/>
      <c r="F9" s="30"/>
      <c r="G9" s="30"/>
      <c r="H9" s="30"/>
      <c r="I9" s="107"/>
      <c r="J9" s="30"/>
      <c r="K9" s="30"/>
      <c r="L9" s="30"/>
      <c r="M9" s="60"/>
      <c r="N9" s="119"/>
      <c r="O9" s="311" t="s">
        <v>14</v>
      </c>
      <c r="P9" s="312"/>
      <c r="Q9" s="15">
        <v>28</v>
      </c>
      <c r="R9" s="1"/>
      <c r="S9" s="1"/>
      <c r="T9" s="1"/>
      <c r="U9" s="1"/>
      <c r="V9" s="1"/>
    </row>
    <row r="10" spans="2:22" ht="16" x14ac:dyDescent="0.2">
      <c r="B10" s="64" t="s">
        <v>26</v>
      </c>
      <c r="C10" s="117"/>
      <c r="D10" s="108"/>
      <c r="E10" s="108"/>
      <c r="F10" s="108"/>
      <c r="G10" s="108"/>
      <c r="H10" s="108"/>
      <c r="I10" s="109">
        <f>$Q$9*'1.Income statement'!I27</f>
        <v>672</v>
      </c>
      <c r="J10" s="108">
        <f>$Q$9*'1.Income statement'!J27</f>
        <v>672</v>
      </c>
      <c r="K10" s="108">
        <f>$Q$9*'1.Income statement'!K27</f>
        <v>672</v>
      </c>
      <c r="L10" s="108">
        <f>$Q$9*'1.Income statement'!L27</f>
        <v>672</v>
      </c>
      <c r="M10" s="108">
        <f>$Q$9*'1.Income statement'!M27</f>
        <v>672</v>
      </c>
      <c r="N10" s="120">
        <f>$Q$9*'1.Income statement'!N27</f>
        <v>672</v>
      </c>
      <c r="O10" s="14"/>
      <c r="P10" s="14"/>
      <c r="Q10" s="14"/>
      <c r="R10" s="1"/>
      <c r="S10" s="1"/>
      <c r="T10" s="1"/>
      <c r="U10" s="1"/>
      <c r="V10" s="1"/>
    </row>
    <row r="11" spans="2:22" ht="16" x14ac:dyDescent="0.2">
      <c r="B11" s="64" t="s">
        <v>60</v>
      </c>
      <c r="C11" s="108">
        <f>'3.retornos capital'!C15-'3.retornos capital'!C14</f>
        <v>-122.5</v>
      </c>
      <c r="D11" s="108">
        <f>'3.retornos capital'!D15-'3.retornos capital'!D14</f>
        <v>-127.5</v>
      </c>
      <c r="E11" s="108">
        <f>'3.retornos capital'!E15-'3.retornos capital'!E14</f>
        <v>-138.19999999999999</v>
      </c>
      <c r="F11" s="108">
        <f>'3.retornos capital'!F15-'3.retornos capital'!F14</f>
        <v>-152.5</v>
      </c>
      <c r="G11" s="108">
        <f>'3.retornos capital'!G15-'3.retornos capital'!G14</f>
        <v>-171.5</v>
      </c>
      <c r="H11" s="108">
        <f>'3.retornos capital'!H15-'3.retornos capital'!H14</f>
        <v>-186</v>
      </c>
      <c r="I11" s="109">
        <f>'3.retornos capital'!I15-'3.retornos capital'!I14</f>
        <v>-233</v>
      </c>
      <c r="J11" s="223">
        <v>-250</v>
      </c>
      <c r="K11" s="223">
        <v>-270</v>
      </c>
      <c r="L11" s="223">
        <v>-290</v>
      </c>
      <c r="M11" s="223">
        <v>-310</v>
      </c>
      <c r="N11" s="220">
        <v>-330</v>
      </c>
      <c r="O11" s="313"/>
      <c r="P11" s="313"/>
      <c r="Q11" s="14"/>
      <c r="R11" s="1"/>
      <c r="S11" s="1"/>
      <c r="T11" s="1"/>
      <c r="U11" s="1"/>
      <c r="V11" s="1"/>
    </row>
    <row r="12" spans="2:22" ht="16" x14ac:dyDescent="0.2">
      <c r="B12" s="111" t="s">
        <v>81</v>
      </c>
      <c r="C12" s="136">
        <f>C11/'1.Income statement'!C12</f>
        <v>-3.0246913580246915</v>
      </c>
      <c r="D12" s="136">
        <f>D11/'1.Income statement'!D12</f>
        <v>-2.9651162790697674</v>
      </c>
      <c r="E12" s="136">
        <f>E11/'1.Income statement'!E12</f>
        <v>-2.7919191919191917</v>
      </c>
      <c r="F12" s="136">
        <f>F11/'1.Income statement'!F12</f>
        <v>-2.8882575757575761</v>
      </c>
      <c r="G12" s="136">
        <f>G11/'1.Income statement'!G12</f>
        <v>-3.175925925925926</v>
      </c>
      <c r="H12" s="136">
        <f>H11/'1.Income statement'!H12</f>
        <v>-2.6956521739130435</v>
      </c>
      <c r="I12" s="12">
        <f>I11/'1.Income statement'!I12</f>
        <v>-3.4776119402985075</v>
      </c>
      <c r="J12" s="218">
        <f>J11/'1.Income statement'!J12</f>
        <v>-3.4614053305642085</v>
      </c>
      <c r="K12" s="136">
        <f>K11/'1.Income statement'!K12</f>
        <v>-3.4937549130928467</v>
      </c>
      <c r="L12" s="136">
        <f>L11/'1.Income statement'!L12</f>
        <v>-3.5070575451606971</v>
      </c>
      <c r="M12" s="136">
        <f>M11/'1.Income statement'!M12</f>
        <v>-3.5036668997738194</v>
      </c>
      <c r="N12" s="121">
        <f>N11/'1.Income statement'!N12</f>
        <v>-3.4857102108090459</v>
      </c>
      <c r="O12" s="309"/>
      <c r="P12" s="309"/>
      <c r="Q12" s="14"/>
      <c r="R12" s="1"/>
      <c r="S12" s="1"/>
      <c r="T12" s="1"/>
      <c r="U12" s="1"/>
      <c r="V12" s="1"/>
    </row>
    <row r="13" spans="2:22" ht="16" x14ac:dyDescent="0.2">
      <c r="B13" s="111" t="s">
        <v>82</v>
      </c>
      <c r="C13" s="136">
        <f>C11/'3.retornos capital'!C17</f>
        <v>-0.68055555555555558</v>
      </c>
      <c r="D13" s="136">
        <f>D11/'3.retornos capital'!D17</f>
        <v>-0.64393939393939392</v>
      </c>
      <c r="E13" s="136">
        <f>E11/'3.retornos capital'!E17</f>
        <v>-0.63686635944700454</v>
      </c>
      <c r="F13" s="136">
        <f>F11/'3.retornos capital'!F17</f>
        <v>-0.6301652892561983</v>
      </c>
      <c r="G13" s="136">
        <f>G11/'3.retornos capital'!G17</f>
        <v>-0.64473684210526316</v>
      </c>
      <c r="H13" s="136">
        <f>H11/'3.retornos capital'!H17</f>
        <v>-0.6262626262626263</v>
      </c>
      <c r="I13" s="136">
        <f>I11/'3.retornos capital'!I17</f>
        <v>-0.72812500000000002</v>
      </c>
      <c r="J13" s="218">
        <f>J11/'3.retornos capital'!J17</f>
        <v>-0.73014018691588789</v>
      </c>
      <c r="K13" s="136">
        <f>K11/'3.retornos capital'!K17</f>
        <v>-0.73696392698052238</v>
      </c>
      <c r="L13" s="136">
        <f>L11/'3.retornos capital'!L17</f>
        <v>-0.73976995093233466</v>
      </c>
      <c r="M13" s="136">
        <f>M11/'3.retornos capital'!M17</f>
        <v>-0.73905473667104005</v>
      </c>
      <c r="N13" s="136">
        <f>N11/'3.retornos capital'!N17</f>
        <v>-0.73526699759253311</v>
      </c>
      <c r="O13" s="221"/>
      <c r="P13" s="196"/>
      <c r="Q13" s="14"/>
      <c r="R13" s="1"/>
      <c r="S13" s="1"/>
      <c r="T13" s="1"/>
      <c r="U13" s="1"/>
      <c r="V13" s="1"/>
    </row>
    <row r="14" spans="2:22" ht="16" x14ac:dyDescent="0.2">
      <c r="B14" s="112" t="s">
        <v>25</v>
      </c>
      <c r="C14" s="46"/>
      <c r="D14" s="46"/>
      <c r="E14" s="46"/>
      <c r="F14" s="46"/>
      <c r="G14" s="46"/>
      <c r="H14" s="46"/>
      <c r="I14" s="13">
        <f>I10+I11</f>
        <v>439</v>
      </c>
      <c r="J14" s="46">
        <f t="shared" ref="J14:N14" si="0">J10+J11</f>
        <v>422</v>
      </c>
      <c r="K14" s="46">
        <f t="shared" si="0"/>
        <v>402</v>
      </c>
      <c r="L14" s="46">
        <f t="shared" si="0"/>
        <v>382</v>
      </c>
      <c r="M14" s="46">
        <f t="shared" si="0"/>
        <v>362</v>
      </c>
      <c r="N14" s="47">
        <f t="shared" si="0"/>
        <v>342</v>
      </c>
      <c r="O14" s="308"/>
      <c r="P14" s="308"/>
      <c r="Q14" s="14"/>
      <c r="R14" s="1"/>
      <c r="S14" s="1"/>
      <c r="T14" s="1"/>
      <c r="U14" s="1"/>
      <c r="V14" s="1"/>
    </row>
    <row r="15" spans="2:22" ht="16" x14ac:dyDescent="0.2">
      <c r="B15" s="64" t="s">
        <v>6</v>
      </c>
      <c r="C15" s="108">
        <f>'1.Income statement'!C12</f>
        <v>40.5</v>
      </c>
      <c r="D15" s="108">
        <f>'1.Income statement'!D12</f>
        <v>43</v>
      </c>
      <c r="E15" s="108">
        <f>'1.Income statement'!E12</f>
        <v>49.5</v>
      </c>
      <c r="F15" s="108">
        <f>'1.Income statement'!F12</f>
        <v>52.8</v>
      </c>
      <c r="G15" s="108">
        <f>'1.Income statement'!G12</f>
        <v>54</v>
      </c>
      <c r="H15" s="217">
        <f>'1.Income statement'!H12</f>
        <v>69</v>
      </c>
      <c r="I15" s="110">
        <f>'1.Income statement'!I12</f>
        <v>67</v>
      </c>
      <c r="J15" s="108">
        <f>'1.Income statement'!J12</f>
        <v>72.225000000000009</v>
      </c>
      <c r="K15" s="108">
        <f>'1.Income statement'!K12</f>
        <v>77.280749999999998</v>
      </c>
      <c r="L15" s="108">
        <f>'1.Income statement'!L12</f>
        <v>82.690402500000005</v>
      </c>
      <c r="M15" s="108">
        <f>'1.Income statement'!M12</f>
        <v>88.478730675000008</v>
      </c>
      <c r="N15" s="122">
        <f>'1.Income statement'!N12</f>
        <v>94.672241822250001</v>
      </c>
      <c r="O15" s="309"/>
      <c r="P15" s="309"/>
      <c r="Q15" s="14"/>
      <c r="R15" s="1"/>
      <c r="S15" s="1"/>
      <c r="T15" s="1"/>
      <c r="U15" s="1"/>
      <c r="V15" s="1"/>
    </row>
    <row r="16" spans="2:22" ht="16" x14ac:dyDescent="0.2">
      <c r="B16" s="64" t="s">
        <v>11</v>
      </c>
      <c r="C16" s="108">
        <f>'1.Income statement'!C15</f>
        <v>35.5</v>
      </c>
      <c r="D16" s="108">
        <f>'1.Income statement'!D15</f>
        <v>37</v>
      </c>
      <c r="E16" s="108">
        <f>'1.Income statement'!E15</f>
        <v>42.5</v>
      </c>
      <c r="F16" s="108">
        <f>'1.Income statement'!F15</f>
        <v>44.8</v>
      </c>
      <c r="G16" s="108">
        <f>'1.Income statement'!G15</f>
        <v>46</v>
      </c>
      <c r="H16" s="108">
        <f>'1.Income statement'!H15</f>
        <v>54</v>
      </c>
      <c r="I16" s="109">
        <f>'1.Income statement'!I15</f>
        <v>52</v>
      </c>
      <c r="J16" s="108">
        <f>'1.Income statement'!J15</f>
        <v>56.175000000000004</v>
      </c>
      <c r="K16" s="108">
        <f>'1.Income statement'!K15</f>
        <v>60.107250000000001</v>
      </c>
      <c r="L16" s="108">
        <f>'1.Income statement'!L15</f>
        <v>64.314757499999999</v>
      </c>
      <c r="M16" s="108">
        <f>'1.Income statement'!M15</f>
        <v>68.816790525000002</v>
      </c>
      <c r="N16" s="120">
        <f>'1.Income statement'!N15</f>
        <v>73.633965861749999</v>
      </c>
      <c r="O16" s="309"/>
      <c r="P16" s="309"/>
      <c r="Q16" s="14"/>
      <c r="R16" s="1"/>
      <c r="S16" s="1"/>
      <c r="T16" s="1"/>
      <c r="U16" s="1"/>
      <c r="V16" s="1"/>
    </row>
    <row r="17" spans="2:22" ht="16" x14ac:dyDescent="0.2">
      <c r="B17" s="64" t="s">
        <v>12</v>
      </c>
      <c r="C17" s="108">
        <f>'1.Income statement'!C24</f>
        <v>20.5</v>
      </c>
      <c r="D17" s="108">
        <f>'1.Income statement'!D24</f>
        <v>21.4</v>
      </c>
      <c r="E17" s="108">
        <f>'1.Income statement'!E24</f>
        <v>25.2</v>
      </c>
      <c r="F17" s="108">
        <f>'1.Income statement'!F24</f>
        <v>27.399999999999995</v>
      </c>
      <c r="G17" s="108">
        <f>'1.Income statement'!G24</f>
        <v>25.9</v>
      </c>
      <c r="H17" s="108">
        <f>'1.Income statement'!H24</f>
        <v>30.8</v>
      </c>
      <c r="I17" s="109">
        <f>'1.Income statement'!I24</f>
        <v>30.6</v>
      </c>
      <c r="J17" s="108">
        <f>'1.Income statement'!J24</f>
        <v>33.309100000000001</v>
      </c>
      <c r="K17" s="108">
        <f>'1.Income statement'!K24</f>
        <v>35.640737000000001</v>
      </c>
      <c r="L17" s="108">
        <f>'1.Income statement'!L24</f>
        <v>38.135588590000005</v>
      </c>
      <c r="M17" s="108">
        <f>'1.Income statement'!M24</f>
        <v>40.805079791300003</v>
      </c>
      <c r="N17" s="120">
        <f>'1.Income statement'!N24</f>
        <v>43.661435376691003</v>
      </c>
      <c r="O17" s="309"/>
      <c r="P17" s="309"/>
      <c r="Q17" s="14"/>
      <c r="R17" s="1"/>
      <c r="S17" s="1"/>
      <c r="T17" s="1"/>
      <c r="U17" s="1"/>
      <c r="V17" s="1"/>
    </row>
    <row r="18" spans="2:22" ht="16" x14ac:dyDescent="0.2">
      <c r="B18" s="64" t="s">
        <v>13</v>
      </c>
      <c r="C18" s="108">
        <f>'2.Flujos de caja'!C16</f>
        <v>20.200000000000003</v>
      </c>
      <c r="D18" s="108">
        <f>'2.Flujos de caja'!D16</f>
        <v>14.599999999999996</v>
      </c>
      <c r="E18" s="108">
        <f>'2.Flujos de caja'!E16</f>
        <v>25.2</v>
      </c>
      <c r="F18" s="108">
        <f>'2.Flujos de caja'!F16</f>
        <v>26.399999999999995</v>
      </c>
      <c r="G18" s="108">
        <f>'2.Flujos de caja'!G16</f>
        <v>26.9</v>
      </c>
      <c r="H18" s="108">
        <f>'2.Flujos de caja'!H16</f>
        <v>31.000000000000007</v>
      </c>
      <c r="I18" s="109">
        <f>'2.Flujos de caja'!I16</f>
        <v>30.6</v>
      </c>
      <c r="J18" s="108">
        <f>'2.Flujos de caja'!J16</f>
        <v>33.309100000000008</v>
      </c>
      <c r="K18" s="108">
        <f>'2.Flujos de caja'!K16</f>
        <v>35.640737000000001</v>
      </c>
      <c r="L18" s="108">
        <f>'2.Flujos de caja'!L16</f>
        <v>38.135588590000012</v>
      </c>
      <c r="M18" s="108">
        <f>'2.Flujos de caja'!M16</f>
        <v>40.805079791300003</v>
      </c>
      <c r="N18" s="120">
        <f>'2.Flujos de caja'!N16</f>
        <v>43.661435376691003</v>
      </c>
      <c r="O18" s="309"/>
      <c r="P18" s="309"/>
      <c r="Q18" s="5"/>
      <c r="R18" s="1"/>
      <c r="S18" s="1"/>
      <c r="T18" s="1"/>
      <c r="U18" s="1"/>
      <c r="V18" s="1"/>
    </row>
    <row r="19" spans="2:22" ht="17" thickBot="1" x14ac:dyDescent="0.25">
      <c r="B19" s="64"/>
      <c r="C19" s="117"/>
      <c r="D19" s="108"/>
      <c r="E19" s="108"/>
      <c r="F19" s="108"/>
      <c r="G19" s="108"/>
      <c r="H19" s="108"/>
      <c r="I19" s="109"/>
      <c r="J19" s="108"/>
      <c r="K19" s="108"/>
      <c r="L19" s="108"/>
      <c r="M19" s="108"/>
      <c r="N19" s="120"/>
      <c r="O19" s="19"/>
      <c r="P19" s="19"/>
      <c r="Q19" s="14"/>
      <c r="R19" s="1"/>
      <c r="S19" s="1"/>
      <c r="T19" s="1"/>
      <c r="U19" s="1"/>
      <c r="V19" s="1"/>
    </row>
    <row r="20" spans="2:22" ht="17" thickBot="1" x14ac:dyDescent="0.25">
      <c r="B20" s="127"/>
      <c r="C20" s="128" t="s">
        <v>49</v>
      </c>
      <c r="D20" s="126" t="s">
        <v>50</v>
      </c>
      <c r="E20" s="113"/>
      <c r="F20" s="113"/>
      <c r="G20" s="113"/>
      <c r="H20" s="113"/>
      <c r="I20" s="114"/>
      <c r="J20" s="113"/>
      <c r="K20" s="113"/>
      <c r="L20" s="113"/>
      <c r="M20" s="113"/>
      <c r="N20" s="123"/>
      <c r="O20" s="310"/>
      <c r="P20" s="310"/>
      <c r="Q20" s="5"/>
      <c r="R20" s="1"/>
      <c r="S20" s="1"/>
      <c r="T20" s="1"/>
      <c r="U20" s="1"/>
      <c r="V20" s="1"/>
    </row>
    <row r="21" spans="2:22" ht="20" thickBot="1" x14ac:dyDescent="0.25">
      <c r="B21" s="25" t="s">
        <v>21</v>
      </c>
      <c r="C21" s="116">
        <f>(L21/$Q$9)^(1/3)-1</f>
        <v>0.16139531232315307</v>
      </c>
      <c r="D21" s="116">
        <f>(N21/$Q$9)^(1/5)-1</f>
        <v>0.12355874002355405</v>
      </c>
      <c r="E21" s="60"/>
      <c r="F21" s="6" t="s">
        <v>58</v>
      </c>
      <c r="G21" s="6"/>
      <c r="H21" s="6"/>
      <c r="I21" s="266">
        <f>IF(--I11&lt;0,(I17*$Q$21-I11),IF(--I11&gt;0,I17*$Q$21))/'1.Income statement'!I27</f>
        <v>35.208333333333336</v>
      </c>
      <c r="J21" s="267">
        <f>IF(J11&lt;0,J17*$Q$21-J11,IF(J11=0,J17*$Q$21,IF(J11&gt;0,J17*$Q$21)))/'1.Income statement'!J27</f>
        <v>38.174250000000001</v>
      </c>
      <c r="K21" s="267">
        <f>IF(K11&lt;0,K17*$Q$21-K11,IF(K11=0,K17*$Q$21,IF(K11&gt;0,K17*$Q$21)))/'1.Income statement'!K27</f>
        <v>40.950614166666668</v>
      </c>
      <c r="L21" s="267">
        <f>IF(L11&lt;0,L17*$Q$21-L11,IF(L11=0,L17*$Q$21,IF(L11&gt;0,L17*$Q$21)))/'1.Income statement'!L27</f>
        <v>43.862990491666665</v>
      </c>
      <c r="M21" s="267">
        <f>IF(M11&lt;0,M17*$Q$21-M11,IF(M11=0,M17*$Q$21,IF(M11&gt;0,M17*$Q$21)))/'1.Income statement'!M27</f>
        <v>46.920899826083335</v>
      </c>
      <c r="N21" s="267">
        <f>IF(N11&lt;0,N17*$Q$21-N11,IF(N11=0,N17*$Q$21,IF(N11&gt;0,N17*$Q$21)))/'1.Income statement'!N27</f>
        <v>50.134529480575829</v>
      </c>
      <c r="O21" s="241" t="s">
        <v>28</v>
      </c>
      <c r="P21" s="129"/>
      <c r="Q21" s="9">
        <v>20</v>
      </c>
      <c r="R21" s="1"/>
      <c r="S21" s="1"/>
      <c r="T21" s="1"/>
      <c r="U21" s="1"/>
      <c r="V21" s="1"/>
    </row>
    <row r="22" spans="2:22" ht="20" thickBot="1" x14ac:dyDescent="0.25">
      <c r="B22" s="25" t="s">
        <v>22</v>
      </c>
      <c r="C22" s="106">
        <f t="shared" ref="C22:C24" si="1">(L22/$Q$9)^(1/3)-1</f>
        <v>0.16139531232315329</v>
      </c>
      <c r="D22" s="106">
        <f t="shared" ref="D22:D24" si="2">(N22/$Q$9)^(1/5)-1</f>
        <v>0.12355874002355405</v>
      </c>
      <c r="E22" s="60"/>
      <c r="F22" s="7" t="s">
        <v>57</v>
      </c>
      <c r="G22" s="60"/>
      <c r="H22" s="60"/>
      <c r="I22" s="266">
        <f>IF(--I11&lt;0,(I18*$Q$22-I11),IF(--I11&gt;0,I18*$Q$22))/'1.Income statement'!I27</f>
        <v>35.208333333333336</v>
      </c>
      <c r="J22" s="267">
        <f>IF(J11&lt;0,J18*$Q$22-J11,IF(J11=0,J18*$Q$22,IF(J11&gt;0,J18*$Q$22)))/'1.Income statement'!J27</f>
        <v>38.174250000000008</v>
      </c>
      <c r="K22" s="267">
        <f>IF(K11&lt;0,K18*$Q$22-K11,IF(K11=0,K18*$Q$22,IF(K11&gt;0,K18*$Q$22)))/'1.Income statement'!K27</f>
        <v>40.950614166666668</v>
      </c>
      <c r="L22" s="267">
        <f>IF(L11&lt;0,L18*$Q$22-L11,IF(L11=0,L18*$Q$22,IF(L11&gt;0,L18*$Q$22)))/'1.Income statement'!L27</f>
        <v>43.862990491666672</v>
      </c>
      <c r="M22" s="267">
        <f>IF(M11&lt;0,M18*$Q$22-M11,IF(M11=0,M18*$Q$22,IF(M11&gt;0,M18*$Q$22)))/'1.Income statement'!M27</f>
        <v>46.920899826083335</v>
      </c>
      <c r="N22" s="267">
        <f>IF(N11&lt;0,N18*$Q$22-N11,IF(N11=0,N18*$Q$22,IF(N11&gt;0,N18*$Q$22)))/'1.Income statement'!N27</f>
        <v>50.134529480575829</v>
      </c>
      <c r="O22" s="314" t="s">
        <v>29</v>
      </c>
      <c r="P22" s="315"/>
      <c r="Q22" s="9">
        <v>20</v>
      </c>
      <c r="R22" s="1"/>
      <c r="S22" s="1"/>
      <c r="T22" s="1"/>
      <c r="U22" s="1"/>
      <c r="V22" s="1"/>
    </row>
    <row r="23" spans="2:22" ht="20" thickBot="1" x14ac:dyDescent="0.25">
      <c r="B23" s="25" t="s">
        <v>23</v>
      </c>
      <c r="C23" s="106">
        <f t="shared" si="1"/>
        <v>0.18453762777668703</v>
      </c>
      <c r="D23" s="106">
        <f t="shared" si="2"/>
        <v>0.1369606713530882</v>
      </c>
      <c r="E23" s="60"/>
      <c r="F23" s="7" t="s">
        <v>19</v>
      </c>
      <c r="G23" s="60"/>
      <c r="H23" s="60"/>
      <c r="I23" s="268">
        <f>((I15*$Q$23)-I11)/'1.Income statement'!I27</f>
        <v>37.625</v>
      </c>
      <c r="J23" s="269">
        <f>((J15*$Q$23)-J11)/'1.Income statement'!J27</f>
        <v>40.510416666666671</v>
      </c>
      <c r="K23" s="269">
        <f>((K15*$Q$23)-K11)/'1.Income statement'!K27</f>
        <v>43.450312499999995</v>
      </c>
      <c r="L23" s="269">
        <f>((L15*$Q$23)-L11)/'1.Income statement'!L27</f>
        <v>46.537667708333338</v>
      </c>
      <c r="M23" s="269">
        <f>((M15*$Q$23)-M11)/'1.Income statement'!M27</f>
        <v>49.782804447916668</v>
      </c>
      <c r="N23" s="270">
        <f>((N15*$Q$23)-N11)/'1.Income statement'!N27</f>
        <v>53.196767425937502</v>
      </c>
      <c r="O23" s="299" t="s">
        <v>30</v>
      </c>
      <c r="P23" s="299"/>
      <c r="Q23" s="9">
        <v>10</v>
      </c>
      <c r="R23" s="1"/>
      <c r="S23" s="1"/>
      <c r="T23" s="1"/>
      <c r="U23" s="1"/>
      <c r="V23" s="1"/>
    </row>
    <row r="24" spans="2:22" ht="20" thickBot="1" x14ac:dyDescent="0.25">
      <c r="B24" s="26" t="s">
        <v>24</v>
      </c>
      <c r="C24" s="106">
        <f t="shared" si="1"/>
        <v>0.18777682417610175</v>
      </c>
      <c r="D24" s="106">
        <f t="shared" si="2"/>
        <v>0.13882805051773639</v>
      </c>
      <c r="E24" s="124"/>
      <c r="F24" s="125" t="s">
        <v>20</v>
      </c>
      <c r="G24" s="124"/>
      <c r="H24" s="124"/>
      <c r="I24" s="271">
        <f>((I16*$Q$24)-I11)/'1.Income statement'!I27</f>
        <v>37.875</v>
      </c>
      <c r="J24" s="272">
        <f>((J16*$Q$24)-J11)/'1.Income statement'!J27</f>
        <v>40.844791666666673</v>
      </c>
      <c r="K24" s="272">
        <f>((K16*$Q$24)-K11)/'1.Income statement'!K27</f>
        <v>43.808093750000005</v>
      </c>
      <c r="L24" s="272">
        <f>((L16*$Q$24)-L11)/'1.Income statement'!L27</f>
        <v>46.920493645833325</v>
      </c>
      <c r="M24" s="272">
        <f>((M16*$Q$24)-M11)/'1.Income statement'!M27</f>
        <v>50.192428201041672</v>
      </c>
      <c r="N24" s="273">
        <f>((N16*$Q$24)-N11)/'1.Income statement'!N27</f>
        <v>53.635064841781251</v>
      </c>
      <c r="O24" s="299" t="s">
        <v>31</v>
      </c>
      <c r="P24" s="299"/>
      <c r="Q24" s="9">
        <v>13</v>
      </c>
      <c r="R24" s="1"/>
      <c r="S24" s="1"/>
      <c r="T24" s="1"/>
      <c r="U24" s="1"/>
      <c r="V24" s="1"/>
    </row>
    <row r="25" spans="2:22" ht="16" x14ac:dyDescent="0.2">
      <c r="B25" s="4"/>
      <c r="C25" s="3"/>
      <c r="D25" s="3"/>
      <c r="E25" s="3"/>
      <c r="F25" s="3"/>
      <c r="G25" s="3"/>
      <c r="H25" s="3"/>
      <c r="I25" s="3"/>
      <c r="J25" s="3"/>
      <c r="K25" s="3"/>
      <c r="L25" s="3"/>
      <c r="M25" s="3"/>
      <c r="N25" s="3"/>
      <c r="O25" s="1"/>
      <c r="P25" s="1"/>
      <c r="Q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41" spans="2:22" x14ac:dyDescent="0.2">
      <c r="Q41" s="8"/>
    </row>
  </sheetData>
  <mergeCells count="14">
    <mergeCell ref="B2:B8"/>
    <mergeCell ref="O9:P9"/>
    <mergeCell ref="O11:P11"/>
    <mergeCell ref="O12:P12"/>
    <mergeCell ref="O22:P22"/>
    <mergeCell ref="O23:P23"/>
    <mergeCell ref="O24:P24"/>
    <mergeCell ref="C2:N7"/>
    <mergeCell ref="O14:P14"/>
    <mergeCell ref="O15:P15"/>
    <mergeCell ref="O16:P16"/>
    <mergeCell ref="O17:P17"/>
    <mergeCell ref="O18:P18"/>
    <mergeCell ref="O20:P20"/>
  </mergeCells>
  <dataValidations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5" x14ac:dyDescent="0.2"/>
  <cols>
    <col min="2" max="2" width="105.1640625" customWidth="1"/>
    <col min="9" max="9" width="11.5" customWidth="1"/>
  </cols>
  <sheetData>
    <row r="3" spans="2:9" ht="51" customHeight="1" x14ac:dyDescent="0.2">
      <c r="B3" s="170" t="s">
        <v>71</v>
      </c>
      <c r="C3" s="167"/>
      <c r="D3" s="167"/>
      <c r="E3" s="167"/>
      <c r="F3" s="167"/>
      <c r="G3" s="167"/>
    </row>
    <row r="4" spans="2:9" ht="46.5" customHeight="1" x14ac:dyDescent="0.2">
      <c r="B4" s="169" t="s">
        <v>59</v>
      </c>
      <c r="C4" s="164"/>
      <c r="D4" s="164"/>
      <c r="E4" s="153"/>
      <c r="F4" s="164"/>
      <c r="G4" s="164"/>
      <c r="H4" s="164"/>
      <c r="I4" s="168"/>
    </row>
    <row r="5" spans="2:9" ht="21" customHeight="1" x14ac:dyDescent="0.2">
      <c r="B5" s="165"/>
      <c r="C5" s="164"/>
      <c r="D5" s="164"/>
      <c r="E5" s="164"/>
      <c r="F5" s="164"/>
      <c r="G5" s="164"/>
      <c r="H5" s="164"/>
      <c r="I5" s="168"/>
    </row>
    <row r="6" spans="2:9" ht="21" customHeight="1" x14ac:dyDescent="0.2">
      <c r="B6" s="316" t="s">
        <v>72</v>
      </c>
      <c r="C6" s="316"/>
      <c r="D6" s="316"/>
      <c r="E6" s="316"/>
      <c r="F6" s="316"/>
      <c r="G6" s="316"/>
      <c r="H6" s="316"/>
      <c r="I6" s="316"/>
    </row>
    <row r="7" spans="2:9" ht="21" customHeight="1" thickBot="1" x14ac:dyDescent="0.3">
      <c r="B7" s="156"/>
      <c r="C7" s="156"/>
      <c r="D7" s="156"/>
      <c r="E7" s="156"/>
      <c r="F7" s="156"/>
      <c r="G7" s="156"/>
      <c r="H7" s="156"/>
      <c r="I7" s="156"/>
    </row>
    <row r="8" spans="2:9" ht="57" customHeight="1" thickBot="1" x14ac:dyDescent="0.3">
      <c r="B8" s="173" t="s">
        <v>73</v>
      </c>
      <c r="C8" s="156"/>
      <c r="D8" s="156"/>
      <c r="E8" s="156"/>
      <c r="F8" s="156"/>
      <c r="G8" s="156"/>
      <c r="H8" s="156"/>
      <c r="I8" s="156"/>
    </row>
    <row r="9" spans="2:9" s="153" customFormat="1" ht="21" customHeight="1" x14ac:dyDescent="0.2">
      <c r="B9" s="161" t="s">
        <v>61</v>
      </c>
      <c r="C9" s="158"/>
      <c r="D9" s="158"/>
      <c r="E9" s="158"/>
      <c r="F9" s="158"/>
      <c r="G9" s="158"/>
      <c r="H9" s="158"/>
      <c r="I9" s="158"/>
    </row>
    <row r="10" spans="2:9" s="153" customFormat="1" ht="21" customHeight="1" x14ac:dyDescent="0.2">
      <c r="B10" s="159" t="s">
        <v>66</v>
      </c>
      <c r="C10" s="158"/>
      <c r="D10" s="158"/>
      <c r="E10" s="158"/>
      <c r="F10" s="158"/>
      <c r="G10" s="158"/>
      <c r="H10" s="158"/>
      <c r="I10" s="158"/>
    </row>
    <row r="11" spans="2:9" s="153" customFormat="1" ht="21" customHeight="1" x14ac:dyDescent="0.2">
      <c r="B11" s="159" t="s">
        <v>62</v>
      </c>
      <c r="C11" s="158"/>
      <c r="D11" s="158"/>
      <c r="E11" s="158"/>
      <c r="F11" s="158"/>
      <c r="G11" s="158"/>
      <c r="H11" s="158"/>
      <c r="I11" s="158"/>
    </row>
    <row r="12" spans="2:9" s="153" customFormat="1" ht="21" customHeight="1" x14ac:dyDescent="0.2">
      <c r="B12" s="159" t="s">
        <v>63</v>
      </c>
      <c r="C12" s="158"/>
      <c r="D12" s="158"/>
      <c r="E12" s="158"/>
      <c r="F12" s="158"/>
      <c r="G12" s="158"/>
      <c r="H12" s="158"/>
      <c r="I12" s="158"/>
    </row>
    <row r="13" spans="2:9" s="153" customFormat="1" ht="21" customHeight="1" x14ac:dyDescent="0.2">
      <c r="B13" s="159" t="s">
        <v>65</v>
      </c>
      <c r="C13" s="158"/>
      <c r="D13" s="158"/>
      <c r="E13" s="158"/>
      <c r="F13" s="158"/>
      <c r="G13" s="158"/>
      <c r="H13" s="158"/>
      <c r="I13" s="158"/>
    </row>
    <row r="14" spans="2:9" s="153" customFormat="1" ht="21" customHeight="1" x14ac:dyDescent="0.2">
      <c r="B14" s="159" t="s">
        <v>79</v>
      </c>
      <c r="C14" s="158"/>
      <c r="D14" s="158"/>
      <c r="E14" s="158"/>
      <c r="F14" s="158"/>
      <c r="G14" s="158"/>
      <c r="H14" s="158"/>
      <c r="I14" s="158"/>
    </row>
    <row r="15" spans="2:9" s="153" customFormat="1" ht="18" customHeight="1" x14ac:dyDescent="0.2">
      <c r="B15" s="317" t="s">
        <v>64</v>
      </c>
      <c r="C15" s="158"/>
      <c r="D15" s="158"/>
      <c r="E15" s="158"/>
      <c r="F15" s="158"/>
      <c r="G15" s="158"/>
      <c r="H15" s="158"/>
      <c r="I15" s="158"/>
    </row>
    <row r="16" spans="2:9" s="153" customFormat="1" ht="39" customHeight="1" thickBot="1" x14ac:dyDescent="0.25">
      <c r="B16" s="318"/>
      <c r="C16" s="158"/>
      <c r="D16" s="158"/>
      <c r="E16" s="158"/>
      <c r="F16" s="158"/>
      <c r="G16" s="158"/>
      <c r="H16" s="158"/>
      <c r="I16" s="158"/>
    </row>
    <row r="17" spans="2:9" s="153" customFormat="1" ht="57" customHeight="1" thickBot="1" x14ac:dyDescent="0.25">
      <c r="B17" s="174" t="s">
        <v>74</v>
      </c>
      <c r="C17" s="154"/>
      <c r="D17" s="154"/>
      <c r="E17" s="154"/>
      <c r="F17" s="154"/>
      <c r="G17" s="154"/>
      <c r="H17" s="154"/>
      <c r="I17" s="154"/>
    </row>
    <row r="18" spans="2:9" s="153" customFormat="1" ht="23.25" customHeight="1" thickBot="1" x14ac:dyDescent="0.25">
      <c r="B18" s="171" t="s">
        <v>77</v>
      </c>
      <c r="C18" s="157"/>
      <c r="D18" s="157"/>
      <c r="E18" s="157"/>
      <c r="F18" s="157"/>
      <c r="G18" s="157"/>
      <c r="H18" s="157"/>
      <c r="I18" s="157"/>
    </row>
    <row r="19" spans="2:9" ht="57" customHeight="1" thickBot="1" x14ac:dyDescent="0.25">
      <c r="B19" s="174" t="s">
        <v>75</v>
      </c>
      <c r="C19" s="157"/>
      <c r="D19" s="157"/>
      <c r="E19" s="157"/>
      <c r="F19" s="157"/>
      <c r="G19" s="157"/>
      <c r="H19" s="157"/>
      <c r="I19" s="157"/>
    </row>
    <row r="20" spans="2:9" ht="21" customHeight="1" x14ac:dyDescent="0.2">
      <c r="B20" s="319" t="s">
        <v>67</v>
      </c>
      <c r="C20" s="153"/>
      <c r="D20" s="153"/>
      <c r="E20" s="153"/>
      <c r="F20" s="153"/>
      <c r="G20" s="153"/>
      <c r="H20" s="153"/>
      <c r="I20" s="153"/>
    </row>
    <row r="21" spans="2:9" ht="21" customHeight="1" x14ac:dyDescent="0.2">
      <c r="B21" s="317"/>
      <c r="C21" s="157"/>
      <c r="D21" s="157"/>
      <c r="E21" s="157"/>
      <c r="F21" s="157"/>
      <c r="G21" s="157"/>
      <c r="H21" s="157"/>
      <c r="I21" s="157"/>
    </row>
    <row r="22" spans="2:9" ht="33" customHeight="1" thickBot="1" x14ac:dyDescent="0.25">
      <c r="B22" s="318"/>
      <c r="C22" s="157"/>
      <c r="D22" s="157"/>
      <c r="E22" s="157"/>
      <c r="F22" s="157"/>
      <c r="G22" s="157"/>
      <c r="H22" s="157"/>
      <c r="I22" s="157"/>
    </row>
    <row r="23" spans="2:9" ht="57" customHeight="1" thickBot="1" x14ac:dyDescent="0.25">
      <c r="B23" s="174" t="s">
        <v>76</v>
      </c>
      <c r="C23" s="157"/>
      <c r="D23" s="157"/>
      <c r="E23" s="157"/>
      <c r="F23" s="157"/>
      <c r="G23" s="157"/>
      <c r="H23" s="157"/>
      <c r="I23" s="157"/>
    </row>
    <row r="24" spans="2:9" ht="35.25" customHeight="1" x14ac:dyDescent="0.2">
      <c r="B24" s="161" t="s">
        <v>78</v>
      </c>
      <c r="C24" s="157"/>
      <c r="D24" s="157"/>
      <c r="E24" s="157"/>
      <c r="F24" s="157"/>
      <c r="G24" s="157"/>
      <c r="H24" s="157"/>
      <c r="I24" s="157"/>
    </row>
    <row r="25" spans="2:9" ht="72" customHeight="1" thickBot="1" x14ac:dyDescent="0.25">
      <c r="B25" s="160" t="s">
        <v>68</v>
      </c>
      <c r="C25" s="157"/>
      <c r="D25" s="157"/>
      <c r="E25" s="157"/>
      <c r="F25" s="157"/>
      <c r="G25" s="157"/>
      <c r="H25" s="157"/>
      <c r="I25" s="157"/>
    </row>
    <row r="26" spans="2:9" ht="26.25" customHeight="1" x14ac:dyDescent="0.2">
      <c r="B26" s="163"/>
      <c r="C26" s="157"/>
      <c r="D26" s="157"/>
      <c r="E26" s="157"/>
      <c r="F26" s="157"/>
      <c r="G26" s="157"/>
      <c r="H26" s="157"/>
      <c r="I26" s="157"/>
    </row>
    <row r="27" spans="2:9" ht="21" x14ac:dyDescent="0.25">
      <c r="B27" s="172" t="s">
        <v>70</v>
      </c>
      <c r="C27" s="162"/>
      <c r="D27" s="162"/>
      <c r="E27" s="162"/>
    </row>
    <row r="28" spans="2:9" ht="61.5" customHeight="1" x14ac:dyDescent="0.2">
      <c r="B28" s="166" t="s">
        <v>69</v>
      </c>
      <c r="C28" s="164"/>
      <c r="D28" s="164"/>
      <c r="E28" s="164"/>
      <c r="F28" s="164"/>
      <c r="G28" s="164"/>
      <c r="H28" s="164"/>
      <c r="I28" s="164"/>
    </row>
    <row r="29" spans="2:9" ht="28.5" customHeight="1" x14ac:dyDescent="0.2">
      <c r="B29" s="320"/>
      <c r="C29" s="320"/>
      <c r="D29" s="320"/>
      <c r="E29" s="320"/>
      <c r="F29" s="320"/>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2021-04-27T01:10:56Z</dcterms:modified>
</cp:coreProperties>
</file>