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1"/>
  <workbookPr filterPrivacy="1" defaultThemeVersion="124226"/>
  <xr:revisionPtr revIDLastSave="0" documentId="13_ncr:1_{05081B3D-268D-694A-B900-23A9B836FB5E}" xr6:coauthVersionLast="46" xr6:coauthVersionMax="46" xr10:uidLastSave="{00000000-0000-0000-0000-000000000000}"/>
  <bookViews>
    <workbookView xWindow="0" yWindow="0" windowWidth="11400" windowHeight="16000" firstSheet="1" activeTab="3" xr2:uid="{00000000-000D-0000-FFFF-FFFF00000000}"/>
  </bookViews>
  <sheets>
    <sheet name="1.Income statement" sheetId="1" r:id="rId1"/>
    <sheet name="2.Flujos de caja" sheetId="2" r:id="rId2"/>
    <sheet name="3.retornos capital" sheetId="3" r:id="rId3"/>
    <sheet name="4. Valoración" sheetId="5" r:id="rId4"/>
    <sheet name="INSTRUCCIONES"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4" i="5" l="1"/>
  <c r="H10" i="5"/>
  <c r="G11" i="5"/>
  <c r="H11" i="5"/>
  <c r="I11" i="5"/>
  <c r="G15" i="3"/>
  <c r="G19" i="3" s="1"/>
  <c r="H15" i="3"/>
  <c r="H19" i="3" s="1"/>
  <c r="J15" i="3"/>
  <c r="K16" i="3"/>
  <c r="L16" i="3" s="1"/>
  <c r="M16" i="3" s="1"/>
  <c r="N16" i="3" s="1"/>
  <c r="J16" i="3"/>
  <c r="I19" i="3"/>
  <c r="F19" i="3"/>
  <c r="I15" i="3"/>
  <c r="J19" i="3" l="1"/>
  <c r="H19" i="1" l="1"/>
  <c r="H21" i="1" s="1"/>
  <c r="G19" i="1"/>
  <c r="G21" i="1" s="1"/>
  <c r="F19" i="1"/>
  <c r="F21" i="1" s="1"/>
  <c r="E19" i="1"/>
  <c r="E22" i="1" s="1"/>
  <c r="E24" i="1" s="1"/>
  <c r="D19" i="1"/>
  <c r="D21" i="1" s="1"/>
  <c r="C19" i="1"/>
  <c r="C21" i="1" s="1"/>
  <c r="H16" i="1"/>
  <c r="G16" i="1"/>
  <c r="F16" i="1"/>
  <c r="E16" i="1"/>
  <c r="D16" i="1"/>
  <c r="C16" i="1"/>
  <c r="H12" i="1"/>
  <c r="H13" i="1" s="1"/>
  <c r="G12" i="1"/>
  <c r="G13" i="1" s="1"/>
  <c r="F12" i="1"/>
  <c r="F13" i="1" s="1"/>
  <c r="E12" i="1"/>
  <c r="E13" i="1" s="1"/>
  <c r="D12" i="1"/>
  <c r="D13" i="1" s="1"/>
  <c r="C12" i="1"/>
  <c r="C13" i="1" s="1"/>
  <c r="H11" i="1"/>
  <c r="G11" i="1"/>
  <c r="F11" i="1"/>
  <c r="E11" i="1"/>
  <c r="D11" i="1"/>
  <c r="C11" i="1"/>
  <c r="E21" i="1" l="1"/>
  <c r="D22" i="1"/>
  <c r="D24" i="1" s="1"/>
  <c r="D26" i="1" s="1"/>
  <c r="C22" i="1"/>
  <c r="C24" i="1" s="1"/>
  <c r="C26" i="1" s="1"/>
  <c r="E25" i="1"/>
  <c r="E26" i="1"/>
  <c r="F22" i="1"/>
  <c r="F24" i="1" s="1"/>
  <c r="G22" i="1"/>
  <c r="G24" i="1" s="1"/>
  <c r="H22" i="1"/>
  <c r="H24" i="1" s="1"/>
  <c r="J12" i="2"/>
  <c r="K12" i="2" s="1"/>
  <c r="L12" i="2" s="1"/>
  <c r="M12" i="2" s="1"/>
  <c r="N12" i="2" s="1"/>
  <c r="C25" i="1" l="1"/>
  <c r="D25" i="1"/>
  <c r="H26" i="1"/>
  <c r="H25" i="1"/>
  <c r="G26" i="1"/>
  <c r="G25" i="1"/>
  <c r="F25" i="1"/>
  <c r="F26" i="1"/>
  <c r="I18" i="3"/>
  <c r="D18" i="3"/>
  <c r="E18" i="3"/>
  <c r="F18" i="3"/>
  <c r="G18" i="3"/>
  <c r="H18" i="3"/>
  <c r="C18" i="3"/>
  <c r="I12" i="1" l="1"/>
  <c r="J10" i="1" l="1"/>
  <c r="J11" i="1"/>
  <c r="E15" i="2" l="1"/>
  <c r="F15" i="2"/>
  <c r="G15" i="2"/>
  <c r="H15" i="2"/>
  <c r="I15" i="2"/>
  <c r="D15" i="2"/>
  <c r="C15" i="2"/>
  <c r="J11" i="2" l="1"/>
  <c r="I10" i="5" l="1"/>
  <c r="I13" i="5"/>
  <c r="I16" i="5"/>
  <c r="I10" i="3"/>
  <c r="I11" i="3"/>
  <c r="I12" i="3"/>
  <c r="J14" i="1"/>
  <c r="K14" i="1" s="1"/>
  <c r="L14" i="1" s="1"/>
  <c r="M14" i="1" s="1"/>
  <c r="N14" i="1" s="1"/>
  <c r="J17" i="1"/>
  <c r="K17" i="1" s="1"/>
  <c r="L17" i="1" s="1"/>
  <c r="M17" i="1" s="1"/>
  <c r="N17" i="1" s="1"/>
  <c r="J23" i="1"/>
  <c r="I13" i="2"/>
  <c r="I14" i="2"/>
  <c r="I14" i="5" l="1"/>
  <c r="I24" i="5"/>
  <c r="I22" i="3"/>
  <c r="I23" i="3"/>
  <c r="I11" i="1"/>
  <c r="I13" i="1"/>
  <c r="I16" i="1"/>
  <c r="I19" i="1"/>
  <c r="I21" i="1" s="1"/>
  <c r="I15" i="5" l="1"/>
  <c r="I23" i="5" s="1"/>
  <c r="I10" i="2"/>
  <c r="I16" i="2" s="1"/>
  <c r="I12" i="5"/>
  <c r="I22" i="1"/>
  <c r="I24" i="1" s="1"/>
  <c r="I13" i="3" s="1"/>
  <c r="I18" i="5" l="1"/>
  <c r="I22" i="5" s="1"/>
  <c r="I26" i="1"/>
  <c r="I21" i="3"/>
  <c r="I17" i="5"/>
  <c r="I21" i="5" s="1"/>
  <c r="I25" i="1"/>
  <c r="K23" i="1" l="1"/>
  <c r="L23" i="1" s="1"/>
  <c r="M23" i="1" s="1"/>
  <c r="N23" i="1" s="1"/>
  <c r="G13" i="5" l="1"/>
  <c r="E19" i="3" l="1"/>
  <c r="D19" i="3"/>
  <c r="C19" i="3"/>
  <c r="G12" i="3"/>
  <c r="F12" i="3"/>
  <c r="E12" i="3"/>
  <c r="D12" i="3"/>
  <c r="C12" i="3"/>
  <c r="G11" i="3"/>
  <c r="F11" i="3"/>
  <c r="E11" i="3"/>
  <c r="D11" i="3"/>
  <c r="C11" i="3"/>
  <c r="G10" i="3"/>
  <c r="F10" i="3"/>
  <c r="E10" i="3"/>
  <c r="D10" i="3"/>
  <c r="C10" i="3"/>
  <c r="J15" i="2"/>
  <c r="K15" i="2"/>
  <c r="L15" i="2"/>
  <c r="M15" i="2"/>
  <c r="N15" i="2"/>
  <c r="E13" i="3"/>
  <c r="E21" i="3" s="1"/>
  <c r="D13" i="3"/>
  <c r="D21" i="3" s="1"/>
  <c r="C13" i="3"/>
  <c r="C21" i="3" s="1"/>
  <c r="D23" i="3" l="1"/>
  <c r="E23" i="3"/>
  <c r="C23" i="3"/>
  <c r="F23" i="3"/>
  <c r="C22" i="3"/>
  <c r="E22" i="3"/>
  <c r="G22" i="3"/>
  <c r="G23" i="3"/>
  <c r="D22" i="3"/>
  <c r="F22" i="3"/>
  <c r="F13" i="3"/>
  <c r="F21" i="3" s="1"/>
  <c r="G13" i="3"/>
  <c r="G21" i="3" s="1"/>
  <c r="H13" i="5" l="1"/>
  <c r="P10" i="3"/>
  <c r="J17" i="3" l="1"/>
  <c r="J14" i="3"/>
  <c r="K14" i="3" s="1"/>
  <c r="L14" i="3" s="1"/>
  <c r="M14" i="3" s="1"/>
  <c r="N14" i="3" s="1"/>
  <c r="C11" i="5"/>
  <c r="C13" i="5" s="1"/>
  <c r="D11" i="5"/>
  <c r="D13" i="5" s="1"/>
  <c r="E11" i="5"/>
  <c r="E13" i="5" s="1"/>
  <c r="F11" i="5"/>
  <c r="F13" i="5" s="1"/>
  <c r="C12" i="5" l="1"/>
  <c r="F12" i="5"/>
  <c r="G12" i="5"/>
  <c r="D12" i="5"/>
  <c r="E12" i="5"/>
  <c r="H16" i="5" l="1"/>
  <c r="G16" i="5"/>
  <c r="F16" i="5"/>
  <c r="E16" i="5"/>
  <c r="D16" i="5"/>
  <c r="C16" i="5"/>
  <c r="N10" i="5"/>
  <c r="N14" i="5" s="1"/>
  <c r="M10" i="5"/>
  <c r="M14" i="5" s="1"/>
  <c r="L10" i="5"/>
  <c r="L14" i="5" s="1"/>
  <c r="K10" i="5"/>
  <c r="K14" i="5" s="1"/>
  <c r="J10" i="5"/>
  <c r="J14" i="5" s="1"/>
  <c r="H12" i="3" l="1"/>
  <c r="H11" i="3"/>
  <c r="H10" i="3"/>
  <c r="H23" i="3" s="1"/>
  <c r="H22" i="3" l="1"/>
  <c r="C15" i="5" l="1"/>
  <c r="D15" i="5"/>
  <c r="E15" i="5"/>
  <c r="F15" i="5"/>
  <c r="G15" i="5"/>
  <c r="H15" i="5" l="1"/>
  <c r="H12" i="5"/>
  <c r="K15" i="3"/>
  <c r="J13" i="5"/>
  <c r="K19" i="3" l="1"/>
  <c r="J18" i="3"/>
  <c r="K17" i="3"/>
  <c r="L15" i="3"/>
  <c r="K11" i="2"/>
  <c r="C14" i="2"/>
  <c r="D14" i="2"/>
  <c r="E14" i="2"/>
  <c r="F14" i="2"/>
  <c r="G14" i="2"/>
  <c r="H14" i="2"/>
  <c r="C13" i="2"/>
  <c r="D13" i="2"/>
  <c r="E13" i="2"/>
  <c r="F13" i="2"/>
  <c r="G13" i="2"/>
  <c r="H13" i="2"/>
  <c r="C10" i="2"/>
  <c r="D10" i="2"/>
  <c r="E10" i="2"/>
  <c r="F10" i="2"/>
  <c r="G10" i="2"/>
  <c r="H10" i="2"/>
  <c r="H16" i="2" s="1"/>
  <c r="K21" i="1"/>
  <c r="L21" i="1"/>
  <c r="M21" i="1"/>
  <c r="N21" i="1"/>
  <c r="J21" i="1"/>
  <c r="J15" i="1"/>
  <c r="K11" i="1"/>
  <c r="L11" i="1"/>
  <c r="M11" i="1"/>
  <c r="N11" i="1"/>
  <c r="L19" i="3" l="1"/>
  <c r="C16" i="2"/>
  <c r="C18" i="5" s="1"/>
  <c r="G16" i="2"/>
  <c r="G18" i="5" s="1"/>
  <c r="F16" i="2"/>
  <c r="F18" i="5" s="1"/>
  <c r="E16" i="2"/>
  <c r="E18" i="5" s="1"/>
  <c r="D16" i="2"/>
  <c r="D18" i="5" s="1"/>
  <c r="L11" i="2"/>
  <c r="K18" i="3"/>
  <c r="K13" i="5"/>
  <c r="H18" i="5"/>
  <c r="J16" i="5"/>
  <c r="J24" i="5" s="1"/>
  <c r="J10" i="3"/>
  <c r="J23" i="3" s="1"/>
  <c r="J13" i="2"/>
  <c r="J11" i="3"/>
  <c r="L17" i="3"/>
  <c r="M15" i="3"/>
  <c r="J12" i="1"/>
  <c r="J16" i="1"/>
  <c r="K10" i="1"/>
  <c r="K15" i="1" s="1"/>
  <c r="M19" i="3" l="1"/>
  <c r="M11" i="2"/>
  <c r="L18" i="3"/>
  <c r="L13" i="5"/>
  <c r="J22" i="3"/>
  <c r="K16" i="5"/>
  <c r="K24" i="5" s="1"/>
  <c r="K10" i="3"/>
  <c r="J12" i="5"/>
  <c r="J15" i="5"/>
  <c r="J23" i="5" s="1"/>
  <c r="J13" i="1"/>
  <c r="L13" i="2"/>
  <c r="K11" i="3"/>
  <c r="M17" i="3"/>
  <c r="N15" i="3"/>
  <c r="N19" i="3" s="1"/>
  <c r="K13" i="2"/>
  <c r="K12" i="1"/>
  <c r="K16" i="1"/>
  <c r="L10" i="1"/>
  <c r="L15" i="1" s="1"/>
  <c r="D17" i="2"/>
  <c r="C17" i="2"/>
  <c r="H17" i="2"/>
  <c r="G17" i="2"/>
  <c r="F17" i="2"/>
  <c r="E17" i="2"/>
  <c r="N11" i="2" l="1"/>
  <c r="M18" i="3"/>
  <c r="M13" i="5"/>
  <c r="C17" i="5"/>
  <c r="G17" i="5"/>
  <c r="F17" i="5"/>
  <c r="L16" i="5"/>
  <c r="L24" i="5" s="1"/>
  <c r="C24" i="5" s="1"/>
  <c r="L10" i="3"/>
  <c r="L23" i="3" s="1"/>
  <c r="M13" i="2"/>
  <c r="L11" i="3"/>
  <c r="K15" i="5"/>
  <c r="K23" i="5" s="1"/>
  <c r="K12" i="5"/>
  <c r="K13" i="1"/>
  <c r="H17" i="5"/>
  <c r="H13" i="3"/>
  <c r="H21" i="3" s="1"/>
  <c r="K22" i="3"/>
  <c r="K23" i="3"/>
  <c r="N17" i="3"/>
  <c r="M10" i="1"/>
  <c r="M15" i="1" s="1"/>
  <c r="L12" i="1"/>
  <c r="L16" i="1"/>
  <c r="N18" i="3" l="1"/>
  <c r="N13" i="5"/>
  <c r="L22" i="3"/>
  <c r="D17" i="5"/>
  <c r="M11" i="3"/>
  <c r="L15" i="5"/>
  <c r="L23" i="5" s="1"/>
  <c r="C23" i="5" s="1"/>
  <c r="L12" i="5"/>
  <c r="L13" i="1"/>
  <c r="M16" i="5"/>
  <c r="M24" i="5" s="1"/>
  <c r="M10" i="3"/>
  <c r="E17" i="5"/>
  <c r="N10" i="1"/>
  <c r="N15" i="1" s="1"/>
  <c r="M16" i="1"/>
  <c r="M12" i="1"/>
  <c r="N11" i="3" l="1"/>
  <c r="N13" i="2"/>
  <c r="N16" i="5"/>
  <c r="N24" i="5" s="1"/>
  <c r="D24" i="5" s="1"/>
  <c r="N10" i="3"/>
  <c r="N22" i="3" s="1"/>
  <c r="M22" i="3"/>
  <c r="M23" i="3"/>
  <c r="M15" i="5"/>
  <c r="M23" i="5" s="1"/>
  <c r="M12" i="5"/>
  <c r="M13" i="1"/>
  <c r="N16" i="1"/>
  <c r="N12" i="1"/>
  <c r="N23" i="3" l="1"/>
  <c r="N15" i="5"/>
  <c r="N23" i="5" s="1"/>
  <c r="D23" i="5" s="1"/>
  <c r="N12" i="5"/>
  <c r="N13" i="1"/>
  <c r="J10" i="2"/>
  <c r="K19" i="1"/>
  <c r="K10" i="2"/>
  <c r="L10" i="2"/>
  <c r="N10" i="2"/>
  <c r="M10" i="2"/>
  <c r="I17" i="2" l="1"/>
  <c r="N19" i="1"/>
  <c r="N20" i="1" s="1"/>
  <c r="K20" i="1"/>
  <c r="J19" i="1"/>
  <c r="L19" i="1"/>
  <c r="M19" i="1"/>
  <c r="K22" i="1" l="1"/>
  <c r="K24" i="1" s="1"/>
  <c r="K12" i="3"/>
  <c r="N14" i="2"/>
  <c r="N16" i="2" s="1"/>
  <c r="N12" i="3"/>
  <c r="N22" i="1"/>
  <c r="M20" i="1"/>
  <c r="K14" i="2"/>
  <c r="K16" i="2" s="1"/>
  <c r="L20" i="1"/>
  <c r="J20" i="1"/>
  <c r="K18" i="5" l="1"/>
  <c r="K22" i="5" s="1"/>
  <c r="N18" i="5"/>
  <c r="L22" i="1"/>
  <c r="L24" i="1" s="1"/>
  <c r="L12" i="3"/>
  <c r="K17" i="5"/>
  <c r="K21" i="5" s="1"/>
  <c r="K13" i="3"/>
  <c r="K21" i="3" s="1"/>
  <c r="M22" i="1"/>
  <c r="M24" i="1" s="1"/>
  <c r="M12" i="3"/>
  <c r="J22" i="1"/>
  <c r="J24" i="1" s="1"/>
  <c r="J12" i="3"/>
  <c r="K26" i="1"/>
  <c r="K25" i="1"/>
  <c r="N24" i="1"/>
  <c r="J14" i="2"/>
  <c r="J16" i="2" s="1"/>
  <c r="M14" i="2"/>
  <c r="M16" i="2" s="1"/>
  <c r="L14" i="2"/>
  <c r="L16" i="2" s="1"/>
  <c r="N22" i="5" l="1"/>
  <c r="D22" i="5" s="1"/>
  <c r="K17" i="2"/>
  <c r="N17" i="2"/>
  <c r="L18" i="5"/>
  <c r="M18" i="5"/>
  <c r="M22" i="5" s="1"/>
  <c r="J18" i="5"/>
  <c r="J22" i="5" s="1"/>
  <c r="M17" i="5"/>
  <c r="M21" i="5" s="1"/>
  <c r="M13" i="3"/>
  <c r="M21" i="3" s="1"/>
  <c r="J17" i="5"/>
  <c r="J21" i="5" s="1"/>
  <c r="J13" i="3"/>
  <c r="J21" i="3" s="1"/>
  <c r="L17" i="5"/>
  <c r="L21" i="5" s="1"/>
  <c r="L13" i="3"/>
  <c r="L21" i="3" s="1"/>
  <c r="N17" i="5"/>
  <c r="N21" i="5" s="1"/>
  <c r="N13" i="3"/>
  <c r="N21" i="3" s="1"/>
  <c r="N25" i="1"/>
  <c r="N26" i="1"/>
  <c r="L26" i="1"/>
  <c r="L25" i="1"/>
  <c r="J26" i="1"/>
  <c r="M26" i="1"/>
  <c r="M25" i="1"/>
  <c r="J25" i="1"/>
  <c r="L22" i="5" l="1"/>
  <c r="C22" i="5" s="1"/>
  <c r="J17" i="2"/>
  <c r="M17" i="2"/>
  <c r="L17" i="2"/>
  <c r="D21" i="5"/>
  <c r="C2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5" authorId="0" shapeId="0" xr:uid="{00000000-0006-0000-0000-000001000000}">
      <text>
        <r>
          <rPr>
            <b/>
            <sz val="9"/>
            <color rgb="FF000000"/>
            <rFont val="Tahoma"/>
            <family val="2"/>
          </rPr>
          <t>Author:</t>
        </r>
        <r>
          <rPr>
            <sz val="9"/>
            <color rgb="FF000000"/>
            <rFont val="Tahoma"/>
            <family val="2"/>
          </rPr>
          <t xml:space="preserve">
</t>
        </r>
        <r>
          <rPr>
            <sz val="9"/>
            <color rgb="FF000000"/>
            <rFont val="Tahoma"/>
            <family val="2"/>
          </rPr>
          <t>EBIT, a veces aparece con nombres como: beneficio operativo, operating income</t>
        </r>
      </text>
    </comment>
    <comment ref="B17" authorId="0" shapeId="0" xr:uid="{00000000-0006-0000-0000-000002000000}">
      <text>
        <r>
          <rPr>
            <b/>
            <sz val="9"/>
            <color rgb="FF000000"/>
            <rFont val="Tahoma"/>
            <family val="2"/>
          </rPr>
          <t>Author:</t>
        </r>
        <r>
          <rPr>
            <sz val="9"/>
            <color rgb="FF000000"/>
            <rFont val="Tahoma"/>
            <family val="2"/>
          </rPr>
          <t xml:space="preserve">
</t>
        </r>
        <r>
          <rPr>
            <sz val="9"/>
            <color rgb="FF000000"/>
            <rFont val="Tahoma"/>
            <family val="2"/>
          </rPr>
          <t>En la plantilla de ejemplo. Neurones no tiene deuda y mucha caja, por eso ingresa intereses en vez de pagarlos y aparece con signo negativo. Lo normal en el 90% de la empresas es que tengan pago de intereses y hay que introducir el valor de esos pagos con signo positivo.</t>
        </r>
      </text>
    </comment>
    <comment ref="G17" authorId="0" shapeId="0" xr:uid="{DBACE4EA-3516-4BC2-90E0-6A1ECE4AE45F}">
      <text>
        <r>
          <rPr>
            <b/>
            <sz val="9"/>
            <color rgb="FF000000"/>
            <rFont val="Tahoma"/>
            <family val="2"/>
          </rPr>
          <t>Author:</t>
        </r>
        <r>
          <rPr>
            <sz val="9"/>
            <color rgb="FF000000"/>
            <rFont val="Tahoma"/>
            <family val="2"/>
          </rPr>
          <t xml:space="preserve">
</t>
        </r>
        <r>
          <rPr>
            <sz val="9"/>
            <color rgb="FF000000"/>
            <rFont val="Tahoma"/>
            <family val="2"/>
          </rPr>
          <t>En la plantilla de ejemplo. Neurones no tiene deuda y mucha caja, por eso ingresa intereses en vez de pagarlos y aparece con signo negativo. Lo normal en el 90% de la empresas es que tengan pago de intereses y hay que introducir el valor de esos pagos con signo positivo.</t>
        </r>
      </text>
    </comment>
    <comment ref="H17" authorId="0" shapeId="0" xr:uid="{139E1816-6E30-46B1-9C25-255E2B39E82F}">
      <text>
        <r>
          <rPr>
            <b/>
            <sz val="9"/>
            <color rgb="FF000000"/>
            <rFont val="Tahoma"/>
            <family val="2"/>
          </rPr>
          <t>Author:</t>
        </r>
        <r>
          <rPr>
            <sz val="9"/>
            <color rgb="FF000000"/>
            <rFont val="Tahoma"/>
            <family val="2"/>
          </rPr>
          <t xml:space="preserve">
</t>
        </r>
        <r>
          <rPr>
            <sz val="9"/>
            <color rgb="FF000000"/>
            <rFont val="Tahoma"/>
            <family val="2"/>
          </rPr>
          <t>En la plantilla de ejemplo. Neurones no tiene deuda y mucha caja, por eso ingresa intereses en vez de pagarlos y aparece con signo negativo. Lo normal en el 90% de la empresas es que tengan pago de intereses y hay que introducir el valor de esos pagos con signo positivo.</t>
        </r>
      </text>
    </comment>
    <comment ref="B20" authorId="0" shapeId="0" xr:uid="{00000000-0006-0000-0000-000005000000}">
      <text>
        <r>
          <rPr>
            <b/>
            <sz val="9"/>
            <color indexed="81"/>
            <rFont val="Tahoma"/>
            <family val="2"/>
          </rPr>
          <t>A. Estebaran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1" authorId="0" shapeId="0" xr:uid="{00000000-0006-0000-0100-000001000000}">
      <text>
        <r>
          <rPr>
            <b/>
            <sz val="9"/>
            <color rgb="FF000000"/>
            <rFont val="Tahoma"/>
            <family val="2"/>
          </rPr>
          <t>Author:</t>
        </r>
        <r>
          <rPr>
            <sz val="9"/>
            <color rgb="FF000000"/>
            <rFont val="Tahoma"/>
            <family val="2"/>
          </rPr>
          <t xml:space="preserve">
</t>
        </r>
        <r>
          <rPr>
            <sz val="9"/>
            <color rgb="FF000000"/>
            <rFont val="Tahoma"/>
            <family val="2"/>
          </rPr>
          <t>Aparece en los informes como investment in property, ó inversion en activos fijos, ó como "capital expenditures.</t>
        </r>
      </text>
    </comment>
    <comment ref="B12" authorId="0" shapeId="0" xr:uid="{82D8F9D7-E670-3A4C-B909-78A30B67A3B9}">
      <text>
        <r>
          <rPr>
            <b/>
            <sz val="10"/>
            <color rgb="FF000000"/>
            <rFont val="Tahoma"/>
            <family val="2"/>
          </rPr>
          <t xml:space="preserve">Author:
</t>
        </r>
        <r>
          <rPr>
            <b/>
            <sz val="10"/>
            <color rgb="FF000000"/>
            <rFont val="Tahoma"/>
            <family val="2"/>
          </rPr>
          <t>Generalmente en empresas de servicios de IT en cloud o que tengan que alojar ,uchos equpos.  O en empresas de venta Minoristas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5" authorId="0" shapeId="0" xr:uid="{00000000-0006-0000-0200-000001000000}">
      <text>
        <r>
          <rPr>
            <b/>
            <sz val="9"/>
            <color rgb="FF000000"/>
            <rFont val="Tahoma"/>
            <family val="2"/>
          </rPr>
          <t>Author:</t>
        </r>
        <r>
          <rPr>
            <sz val="9"/>
            <color rgb="FF000000"/>
            <rFont val="Tahoma"/>
            <family val="2"/>
          </rPr>
          <t xml:space="preserve">
</t>
        </r>
        <r>
          <rPr>
            <sz val="9"/>
            <color rgb="FF000000"/>
            <rFont val="Tahoma"/>
            <family val="2"/>
          </rPr>
          <t>Deuda que requiera pago de intereses, tanto a corto plazo como a largo plazo.</t>
        </r>
      </text>
    </comment>
    <comment ref="I16" authorId="0" shapeId="0" xr:uid="{57789F52-6114-4C21-B4CC-FCDD6D0B4E57}">
      <text>
        <r>
          <rPr>
            <b/>
            <sz val="9"/>
            <color rgb="FF000000"/>
            <rFont val="Tahoma"/>
            <charset val="1"/>
          </rPr>
          <t>Author:</t>
        </r>
        <r>
          <rPr>
            <sz val="9"/>
            <color rgb="FF000000"/>
            <rFont val="Tahoma"/>
            <charset val="1"/>
          </rPr>
          <t xml:space="preserve">
</t>
        </r>
        <r>
          <rPr>
            <sz val="9"/>
            <color rgb="FF000000"/>
            <rFont val="Tahoma"/>
            <charset val="1"/>
          </rPr>
          <t>deuda leases ajustado</t>
        </r>
      </text>
    </comment>
    <comment ref="B17" authorId="0" shapeId="0" xr:uid="{00000000-0006-0000-0200-000002000000}">
      <text>
        <r>
          <rPr>
            <b/>
            <sz val="9"/>
            <color rgb="FF000000"/>
            <rFont val="Tahoma"/>
            <family val="2"/>
          </rPr>
          <t>Author:</t>
        </r>
        <r>
          <rPr>
            <sz val="9"/>
            <color rgb="FF000000"/>
            <rFont val="Tahoma"/>
            <family val="2"/>
          </rPr>
          <t xml:space="preserve">
</t>
        </r>
        <r>
          <rPr>
            <sz val="9"/>
            <color rgb="FF000000"/>
            <rFont val="Tahoma"/>
            <family val="2"/>
          </rPr>
          <t>Si la equity aparece con signo negativo en los informes hemos de introducir la cifra con signo negativo.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1" authorId="0" shapeId="0" xr:uid="{00000000-0006-0000-0300-000001000000}">
      <text>
        <r>
          <rPr>
            <b/>
            <sz val="9"/>
            <color indexed="81"/>
            <rFont val="Tahoma"/>
            <family val="2"/>
          </rPr>
          <t>Author:</t>
        </r>
        <r>
          <rPr>
            <sz val="9"/>
            <color indexed="81"/>
            <rFont val="Tahoma"/>
            <family val="2"/>
          </rPr>
          <t xml:space="preserve">
Si la empresa posee caja neta introducir con signo negativo
</t>
        </r>
      </text>
    </comment>
    <comment ref="J11" authorId="0" shapeId="0" xr:uid="{00000000-0006-0000-0300-000002000000}">
      <text>
        <r>
          <rPr>
            <b/>
            <sz val="9"/>
            <color rgb="FF000000"/>
            <rFont val="Tahoma"/>
            <family val="2"/>
          </rPr>
          <t>Author:</t>
        </r>
        <r>
          <rPr>
            <sz val="9"/>
            <color rgb="FF000000"/>
            <rFont val="Tahoma"/>
            <family val="2"/>
          </rPr>
          <t xml:space="preserve">
</t>
        </r>
        <r>
          <rPr>
            <sz val="9"/>
            <color rgb="FF000000"/>
            <rFont val="Tahoma"/>
            <family val="2"/>
          </rPr>
          <t>Si la empresa posee caja neta introducir con signo negativo</t>
        </r>
      </text>
    </comment>
    <comment ref="K11" authorId="0" shapeId="0" xr:uid="{00000000-0006-0000-0300-000003000000}">
      <text>
        <r>
          <rPr>
            <b/>
            <sz val="9"/>
            <color indexed="81"/>
            <rFont val="Tahoma"/>
            <family val="2"/>
          </rPr>
          <t>Author:</t>
        </r>
        <r>
          <rPr>
            <sz val="9"/>
            <color indexed="81"/>
            <rFont val="Tahoma"/>
            <family val="2"/>
          </rPr>
          <t xml:space="preserve">
Si la empresa posee caja neta introducir con signo negativo</t>
        </r>
      </text>
    </comment>
    <comment ref="N11" authorId="0" shapeId="0" xr:uid="{00000000-0006-0000-0300-000004000000}">
      <text>
        <r>
          <rPr>
            <b/>
            <sz val="9"/>
            <color indexed="81"/>
            <rFont val="Tahoma"/>
            <family val="2"/>
          </rPr>
          <t>Author:</t>
        </r>
        <r>
          <rPr>
            <sz val="9"/>
            <color indexed="81"/>
            <rFont val="Tahoma"/>
            <family val="2"/>
          </rPr>
          <t xml:space="preserve">
Si la empresa posee caja neta introducir con signo negativo</t>
        </r>
      </text>
    </comment>
  </commentList>
</comments>
</file>

<file path=xl/sharedStrings.xml><?xml version="1.0" encoding="utf-8"?>
<sst xmlns="http://schemas.openxmlformats.org/spreadsheetml/2006/main" count="90" uniqueCount="84">
  <si>
    <t>Pretax Income</t>
  </si>
  <si>
    <t>Income Taxes</t>
  </si>
  <si>
    <t>Consolidated Net Income</t>
  </si>
  <si>
    <t>Minority Interest</t>
  </si>
  <si>
    <t>Net Income</t>
  </si>
  <si>
    <t>EBITDA</t>
  </si>
  <si>
    <t xml:space="preserve">EBIT </t>
  </si>
  <si>
    <t>Flujo de caja libre</t>
  </si>
  <si>
    <t>Flujo de caja libre por accion</t>
  </si>
  <si>
    <t xml:space="preserve">   tax rate</t>
  </si>
  <si>
    <t>EBIT</t>
  </si>
  <si>
    <t>Net income</t>
  </si>
  <si>
    <t>FCF</t>
  </si>
  <si>
    <t>Cotización actual</t>
  </si>
  <si>
    <t>Sales</t>
  </si>
  <si>
    <t xml:space="preserve">    EBITDA margin %</t>
  </si>
  <si>
    <t xml:space="preserve">    EBIT margin %</t>
  </si>
  <si>
    <t>Net income per share ( EPS )</t>
  </si>
  <si>
    <t>Price target  EV/EBITDA</t>
  </si>
  <si>
    <t>Price target  EV/EBIT</t>
  </si>
  <si>
    <t>CAGR  by PER</t>
  </si>
  <si>
    <t>CAGR  by  P/FCF</t>
  </si>
  <si>
    <t>CAGR by EV/EBITDA</t>
  </si>
  <si>
    <t>CAGR  by EV/EBIT</t>
  </si>
  <si>
    <t>Enterprise Value ( EV )</t>
  </si>
  <si>
    <t>Market cap</t>
  </si>
  <si>
    <t>Valuation  ( millons ,except EPS )</t>
  </si>
  <si>
    <t>Multiple PER</t>
  </si>
  <si>
    <t>Multiple P/FCF</t>
  </si>
  <si>
    <t>Multiple EV/EBITDA</t>
  </si>
  <si>
    <t>Multiple EV/EBIT</t>
  </si>
  <si>
    <t>MARGEN EBIT</t>
  </si>
  <si>
    <t>CRECIMIENTO</t>
  </si>
  <si>
    <t>TAX RATE</t>
  </si>
  <si>
    <t xml:space="preserve">    Y/Y Growth %</t>
  </si>
  <si>
    <t>Income Statement (millons ,excepto EPS)</t>
  </si>
  <si>
    <t xml:space="preserve">    Margen beneficio neto %</t>
  </si>
  <si>
    <t>Cash flow Statement (millones ,excepto EPS)</t>
  </si>
  <si>
    <t>Intereses</t>
  </si>
  <si>
    <t>Capex (introducir manual)</t>
  </si>
  <si>
    <t>Tasas</t>
  </si>
  <si>
    <t>Retornos capital (millones ,excepto EPS)</t>
  </si>
  <si>
    <t>Interest</t>
  </si>
  <si>
    <t xml:space="preserve">(+) Goodwill </t>
  </si>
  <si>
    <t>(+) Equity</t>
  </si>
  <si>
    <t>(+) Cash and cash equivalents</t>
  </si>
  <si>
    <r>
      <rPr>
        <b/>
        <sz val="11"/>
        <color theme="1"/>
        <rFont val="Calibri"/>
        <family val="2"/>
        <scheme val="minor"/>
      </rPr>
      <t>ROE</t>
    </r>
    <r>
      <rPr>
        <sz val="11"/>
        <color theme="1"/>
        <rFont val="Calibri"/>
        <family val="2"/>
        <scheme val="minor"/>
      </rPr>
      <t xml:space="preserve"> ( net income / equity )</t>
    </r>
  </si>
  <si>
    <t>3 YEARS</t>
  </si>
  <si>
    <t>5 YEARS</t>
  </si>
  <si>
    <t>Capital empleado con goodwill</t>
  </si>
  <si>
    <t>Capital empleado sin goodwill</t>
  </si>
  <si>
    <r>
      <rPr>
        <b/>
        <sz val="11"/>
        <color theme="1"/>
        <rFont val="Calibri"/>
        <family val="2"/>
        <scheme val="minor"/>
      </rPr>
      <t>ROCE con goodwill</t>
    </r>
    <r>
      <rPr>
        <sz val="11"/>
        <color theme="1"/>
        <rFont val="Calibri"/>
        <family val="2"/>
        <scheme val="minor"/>
      </rPr>
      <t>( EBIT / Capital empleado)</t>
    </r>
  </si>
  <si>
    <r>
      <rPr>
        <b/>
        <sz val="11"/>
        <color theme="1"/>
        <rFont val="Calibri"/>
        <family val="2"/>
        <scheme val="minor"/>
      </rPr>
      <t xml:space="preserve">ROCE sin goodwill </t>
    </r>
    <r>
      <rPr>
        <sz val="11"/>
        <color theme="1"/>
        <rFont val="Calibri"/>
        <family val="2"/>
        <scheme val="minor"/>
      </rPr>
      <t>(EBIT / Capital empleado)</t>
    </r>
  </si>
  <si>
    <r>
      <rPr>
        <b/>
        <sz val="12"/>
        <rFont val="Calibri"/>
        <family val="2"/>
        <scheme val="minor"/>
      </rPr>
      <t>Interest expense/ Income</t>
    </r>
    <r>
      <rPr>
        <sz val="12"/>
        <rFont val="Calibri"/>
        <family val="2"/>
        <scheme val="minor"/>
      </rPr>
      <t xml:space="preserve"> (introducir en negativo si es un ingreso) </t>
    </r>
  </si>
  <si>
    <t>Fully diluted shares  (millions)</t>
  </si>
  <si>
    <t>Price target  P/FCF +caja</t>
  </si>
  <si>
    <t>Price target  PER+caja</t>
  </si>
  <si>
    <t>La hoja excel consta de 4 pestañas y en todas hay que rellenar datos, en concreto todas aquellas casillas que esten en sombredo gris.</t>
  </si>
  <si>
    <t xml:space="preserve">Net DEBT  (-) si es caja neta </t>
  </si>
  <si>
    <t>Ventas ( sales )</t>
  </si>
  <si>
    <t>D&amp;A ( depreciacion y amortizacion)</t>
  </si>
  <si>
    <t>intereses ( o ingresos financieros)</t>
  </si>
  <si>
    <t>En la parte derecha hemos de rellenar las 3 casillas de estimaciones futuras ( crecimiento, margenes EBIT  y tasa impositiva ) casillas P11, P16, P21. La linea de intereses minoritarios hemos de rellenarla, aunque si supone poco % sobre el total del beneficio lo podemos dejar a cero.</t>
  </si>
  <si>
    <t>impuestos (income tax )</t>
  </si>
  <si>
    <t>EBIT ( operating income)</t>
  </si>
  <si>
    <t>En la pestaña de retornos sobre el capital rellenamos de nuevo las casillas, teniendo cuidado de hacerlo siempre con el mismo signo que aparezca en los informes de la empresa (recordad que si en un informe de una empresa aparece un número entre paréntesis significa signo negativo y hay que introducir con un signo de resta delante. Esto suele suceder a veces con las casillas correspondientes a la "equity".</t>
  </si>
  <si>
    <t>Tambien hemos de rellenar la parte de net debt ( deuda neta) de la empresa, que tenemos que estimar tal y como vimos en el curso avanzado. Es un dato que hemos de introducir, no se encuentra en los informes ya que es una estimacion del futuro. Si la empresa posee caja neta en vez de deuda, debemos introducir con signo negativo para reflejarlo.</t>
  </si>
  <si>
    <t>Ante todo piensa si tiene sentido los datos que introduces, usa el sentido común. No pasa nada si los datos no son exactos, la valoración no es una ciencia exacta sino mas bien una opinion. Si salen resultados muy extraños analiza todos los datos introducidos. Practica mucho te llevará varias repeticiones usar correctamente la plantilla.</t>
  </si>
  <si>
    <t>Comentario general:</t>
  </si>
  <si>
    <t>PAUTAS PARA RELLENAR LA HOJA DE EXCEL</t>
  </si>
  <si>
    <t>En las siguientes pestañas hay que rellenar:</t>
  </si>
  <si>
    <t xml:space="preserve">Hoja de Income Statement </t>
  </si>
  <si>
    <t>Hoja de Flujos de Caja</t>
  </si>
  <si>
    <t>Hoja de Retornos capital</t>
  </si>
  <si>
    <t>Hoja de Valoración</t>
  </si>
  <si>
    <t>Hemos de rellenar las parte de capex.( según las indicaciones en la clase correspondiente )</t>
  </si>
  <si>
    <t xml:space="preserve"> tenemos que introducir el precio al que cotiza, y los multiplos de valoración. ( según las indicaciones en la clase correspondiente )</t>
  </si>
  <si>
    <t>numero de acciones diluidas / intereses minoritarios</t>
  </si>
  <si>
    <t>Minoritarios (si procede)</t>
  </si>
  <si>
    <t>Deuda neta /EBITDA</t>
  </si>
  <si>
    <t>Deuda neta/equity</t>
  </si>
  <si>
    <t>Ajuste leases 
(buscar en el cashflow la linea repayment of lease liabilities)</t>
  </si>
  <si>
    <t>Depreciation &amp; Amortization Expense (ojo con el depreciation de derecho de uso que se debe sumar)</t>
  </si>
  <si>
    <t xml:space="preserve">(+) Deuda total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</si>
</sst>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 &quot;€&quot;_-;\-* #,##0.00\ &quot;€&quot;_-;_-* &quot;-&quot;??\ &quot;€&quot;_-;_-@_-"/>
    <numFmt numFmtId="165" formatCode="#,##0.0;[Red]\-#,##0.0"/>
    <numFmt numFmtId="166" formatCode="0.0"/>
    <numFmt numFmtId="167" formatCode="0.0%"/>
    <numFmt numFmtId="168" formatCode="_-[$€-2]\ * #,##0.0_-;\-[$€-2]\ * #,##0.0_-;_-[$€-2]\ * &quot;-&quot;??_-;_-@_-"/>
    <numFmt numFmtId="169" formatCode="#,##0.0000_);[Red]\(#,##0.0000\)"/>
  </numFmts>
  <fonts count="35" x14ac:knownFonts="1">
    <font>
      <sz val="11"/>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b/>
      <sz val="14"/>
      <color rgb="FF17365C"/>
      <name val="Trebuchet MS"/>
      <family val="2"/>
    </font>
    <font>
      <b/>
      <sz val="9"/>
      <name val="Trebuchet MS"/>
      <family val="2"/>
    </font>
    <font>
      <b/>
      <sz val="14"/>
      <color theme="3" tint="0.59999389629810485"/>
      <name val="Trebuchet MS"/>
      <family val="2"/>
    </font>
    <font>
      <sz val="9"/>
      <color indexed="81"/>
      <name val="Tahoma"/>
      <family val="2"/>
    </font>
    <font>
      <b/>
      <sz val="9"/>
      <color indexed="81"/>
      <name val="Tahoma"/>
      <family val="2"/>
    </font>
    <font>
      <b/>
      <sz val="12"/>
      <color theme="1"/>
      <name val="Calibri"/>
      <family val="2"/>
      <scheme val="minor"/>
    </font>
    <font>
      <b/>
      <sz val="14"/>
      <color theme="1"/>
      <name val="Calibri"/>
      <family val="2"/>
      <scheme val="minor"/>
    </font>
    <font>
      <b/>
      <sz val="11"/>
      <name val="Trebuchet MS"/>
      <family val="2"/>
    </font>
    <font>
      <b/>
      <sz val="12"/>
      <name val="Trebuchet MS"/>
      <family val="2"/>
    </font>
    <font>
      <i/>
      <sz val="12"/>
      <color theme="1"/>
      <name val="Calibri"/>
      <family val="2"/>
      <scheme val="minor"/>
    </font>
    <font>
      <b/>
      <i/>
      <sz val="14"/>
      <color theme="1"/>
      <name val="Calibri"/>
      <family val="2"/>
      <scheme val="minor"/>
    </font>
    <font>
      <sz val="12"/>
      <color theme="1"/>
      <name val="Calibri"/>
      <family val="2"/>
      <scheme val="minor"/>
    </font>
    <font>
      <b/>
      <sz val="11"/>
      <name val="Calibri"/>
      <family val="2"/>
      <scheme val="minor"/>
    </font>
    <font>
      <b/>
      <sz val="9"/>
      <name val="Calibri"/>
      <family val="2"/>
      <scheme val="minor"/>
    </font>
    <font>
      <sz val="11"/>
      <name val="Calibri"/>
      <family val="2"/>
      <scheme val="minor"/>
    </font>
    <font>
      <b/>
      <sz val="12"/>
      <color rgb="FF17365C"/>
      <name val="Calibri"/>
      <family val="2"/>
      <scheme val="minor"/>
    </font>
    <font>
      <b/>
      <sz val="12"/>
      <name val="Calibri"/>
      <family val="2"/>
      <scheme val="minor"/>
    </font>
    <font>
      <sz val="12"/>
      <name val="Calibri"/>
      <family val="2"/>
      <scheme val="minor"/>
    </font>
    <font>
      <i/>
      <sz val="12"/>
      <name val="Calibri"/>
      <family val="2"/>
      <scheme val="minor"/>
    </font>
    <font>
      <b/>
      <sz val="11"/>
      <color rgb="FF17365C"/>
      <name val="Calibri"/>
      <family val="2"/>
      <scheme val="minor"/>
    </font>
    <font>
      <i/>
      <sz val="11"/>
      <name val="Calibri"/>
      <family val="2"/>
      <scheme val="minor"/>
    </font>
    <font>
      <sz val="11"/>
      <color rgb="FF000000"/>
      <name val="Calibri"/>
      <family val="2"/>
      <scheme val="minor"/>
    </font>
    <font>
      <sz val="11"/>
      <name val="Trebuchet MS"/>
      <family val="2"/>
    </font>
    <font>
      <sz val="9"/>
      <name val="Calibri"/>
      <family val="2"/>
      <scheme val="minor"/>
    </font>
    <font>
      <b/>
      <sz val="16"/>
      <color theme="1"/>
      <name val="Calibri"/>
      <family val="2"/>
      <scheme val="minor"/>
    </font>
    <font>
      <b/>
      <u/>
      <sz val="18"/>
      <color theme="1"/>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
      <b/>
      <sz val="10"/>
      <color rgb="FF000000"/>
      <name val="Tahoma"/>
      <family val="2"/>
    </font>
  </fonts>
  <fills count="8">
    <fill>
      <patternFill patternType="none"/>
    </fill>
    <fill>
      <patternFill patternType="gray125"/>
    </fill>
    <fill>
      <patternFill patternType="solid">
        <fgColor rgb="FF00B0F0"/>
        <bgColor indexed="64"/>
      </patternFill>
    </fill>
    <fill>
      <patternFill patternType="solid">
        <fgColor theme="0"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5" tint="0.39997558519241921"/>
        <bgColor indexed="64"/>
      </patternFill>
    </fill>
  </fills>
  <borders count="44">
    <border>
      <left/>
      <right/>
      <top/>
      <bottom/>
      <diagonal/>
    </border>
    <border>
      <left/>
      <right/>
      <top style="thin">
        <color rgb="FF000000"/>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right/>
      <top/>
      <bottom style="medium">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right style="medium">
        <color indexed="64"/>
      </right>
      <top/>
      <bottom style="thin">
        <color rgb="FF000000"/>
      </bottom>
      <diagonal/>
    </border>
    <border>
      <left/>
      <right style="medium">
        <color indexed="64"/>
      </right>
      <top style="thin">
        <color rgb="FF000000"/>
      </top>
      <bottom/>
      <diagonal/>
    </border>
    <border>
      <left style="medium">
        <color indexed="64"/>
      </left>
      <right style="medium">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style="thin">
        <color indexed="64"/>
      </left>
      <right/>
      <top style="thin">
        <color indexed="64"/>
      </top>
      <bottom/>
      <diagonal/>
    </border>
    <border>
      <left style="thin">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rgb="FF000000"/>
      </top>
      <bottom/>
      <diagonal/>
    </border>
    <border>
      <left/>
      <right style="thin">
        <color indexed="64"/>
      </right>
      <top/>
      <bottom style="medium">
        <color indexed="64"/>
      </bottom>
      <diagonal/>
    </border>
    <border>
      <left style="medium">
        <color indexed="64"/>
      </left>
      <right/>
      <top/>
      <bottom style="thin">
        <color rgb="FF000000"/>
      </bottom>
      <diagonal/>
    </border>
    <border>
      <left style="thin">
        <color indexed="64"/>
      </left>
      <right/>
      <top/>
      <bottom style="thin">
        <color indexed="64"/>
      </bottom>
      <diagonal/>
    </border>
    <border>
      <left/>
      <right style="medium">
        <color indexed="64"/>
      </right>
      <top style="thin">
        <color indexed="64"/>
      </top>
      <bottom style="medium">
        <color rgb="FFCCCCCC"/>
      </bottom>
      <diagonal/>
    </border>
    <border>
      <left/>
      <right/>
      <top style="medium">
        <color rgb="FFCCCCCC"/>
      </top>
      <bottom/>
      <diagonal/>
    </border>
    <border>
      <left/>
      <right/>
      <top style="thin">
        <color indexed="64"/>
      </top>
      <bottom style="medium">
        <color rgb="FFCCCCCC"/>
      </bottom>
      <diagonal/>
    </border>
  </borders>
  <cellStyleXfs count="3">
    <xf numFmtId="0" fontId="0" fillId="0" borderId="0"/>
    <xf numFmtId="9" fontId="2" fillId="0" borderId="0" applyFont="0" applyFill="0" applyBorder="0" applyAlignment="0" applyProtection="0"/>
    <xf numFmtId="164" fontId="2" fillId="0" borderId="0" applyFont="0" applyFill="0" applyBorder="0" applyAlignment="0" applyProtection="0"/>
  </cellStyleXfs>
  <cellXfs count="323">
    <xf numFmtId="0" fontId="0" fillId="0" borderId="0" xfId="0"/>
    <xf numFmtId="0" fontId="0" fillId="4" borderId="0" xfId="0" applyFill="1"/>
    <xf numFmtId="0" fontId="0" fillId="4" borderId="0" xfId="0" applyFill="1" applyBorder="1"/>
    <xf numFmtId="0" fontId="0" fillId="4" borderId="0" xfId="0" applyFill="1" applyBorder="1" applyAlignment="1">
      <alignment horizontal="center" wrapText="1"/>
    </xf>
    <xf numFmtId="0" fontId="9" fillId="4" borderId="0" xfId="0" applyFont="1" applyFill="1" applyBorder="1"/>
    <xf numFmtId="0" fontId="0" fillId="0" borderId="0" xfId="0" applyFill="1" applyAlignment="1">
      <alignment vertical="center"/>
    </xf>
    <xf numFmtId="0" fontId="3" fillId="4" borderId="0" xfId="0" applyFont="1" applyFill="1" applyBorder="1" applyAlignment="1">
      <alignment horizontal="left" vertical="center"/>
    </xf>
    <xf numFmtId="0" fontId="3" fillId="4" borderId="0" xfId="0" applyFont="1" applyFill="1" applyBorder="1" applyAlignment="1">
      <alignment vertical="center"/>
    </xf>
    <xf numFmtId="9" fontId="0" fillId="0" borderId="0" xfId="0" applyNumberFormat="1" applyAlignment="1">
      <alignment horizontal="left"/>
    </xf>
    <xf numFmtId="0" fontId="0" fillId="5" borderId="2" xfId="0" applyFill="1" applyBorder="1" applyAlignment="1">
      <alignment horizontal="center" vertical="center"/>
    </xf>
    <xf numFmtId="9" fontId="0" fillId="5" borderId="2" xfId="1" applyNumberFormat="1" applyFont="1" applyFill="1" applyBorder="1" applyAlignment="1">
      <alignment horizontal="center" vertical="center"/>
    </xf>
    <xf numFmtId="9" fontId="0" fillId="5" borderId="2" xfId="1" applyFont="1" applyFill="1" applyBorder="1" applyAlignment="1">
      <alignment horizontal="center" vertical="center"/>
    </xf>
    <xf numFmtId="2" fontId="3" fillId="4" borderId="9" xfId="0" applyNumberFormat="1" applyFont="1" applyFill="1" applyBorder="1" applyAlignment="1">
      <alignment horizontal="center" vertical="center" wrapText="1"/>
    </xf>
    <xf numFmtId="1" fontId="3" fillId="4" borderId="10" xfId="0" applyNumberFormat="1" applyFont="1" applyFill="1" applyBorder="1" applyAlignment="1">
      <alignment horizontal="center" vertical="center" wrapText="1"/>
    </xf>
    <xf numFmtId="0" fontId="0" fillId="4" borderId="0" xfId="0" applyFill="1" applyAlignment="1">
      <alignment vertical="center"/>
    </xf>
    <xf numFmtId="0" fontId="13" fillId="5" borderId="2" xfId="0" applyFont="1" applyFill="1" applyBorder="1" applyAlignment="1">
      <alignment horizontal="center" vertical="center" wrapText="1"/>
    </xf>
    <xf numFmtId="0" fontId="3" fillId="4" borderId="0" xfId="0" applyFont="1" applyFill="1"/>
    <xf numFmtId="167" fontId="0" fillId="5" borderId="2" xfId="1" applyNumberFormat="1" applyFont="1" applyFill="1" applyBorder="1" applyAlignment="1">
      <alignment horizontal="center" vertical="center"/>
    </xf>
    <xf numFmtId="0" fontId="0" fillId="4" borderId="0" xfId="0" applyFill="1" applyAlignment="1">
      <alignment horizontal="center" vertical="center"/>
    </xf>
    <xf numFmtId="0" fontId="3" fillId="4" borderId="0" xfId="0" applyFont="1" applyFill="1" applyAlignment="1">
      <alignment horizontal="left" vertical="center"/>
    </xf>
    <xf numFmtId="9" fontId="0" fillId="4" borderId="0" xfId="1" applyFont="1" applyFill="1" applyBorder="1" applyAlignment="1">
      <alignment horizontal="center" vertical="center"/>
    </xf>
    <xf numFmtId="9" fontId="0" fillId="4" borderId="7" xfId="1" applyFont="1" applyFill="1" applyBorder="1" applyAlignment="1">
      <alignment horizontal="center" vertical="center"/>
    </xf>
    <xf numFmtId="9" fontId="0" fillId="4" borderId="12" xfId="1" applyFont="1" applyFill="1" applyBorder="1" applyAlignment="1">
      <alignment horizontal="center" vertical="center"/>
    </xf>
    <xf numFmtId="9" fontId="0" fillId="4" borderId="17" xfId="1" applyFont="1" applyFill="1" applyBorder="1" applyAlignment="1">
      <alignment horizontal="center" vertical="center"/>
    </xf>
    <xf numFmtId="2" fontId="4" fillId="0" borderId="0" xfId="0" applyNumberFormat="1" applyFont="1" applyFill="1" applyBorder="1" applyAlignment="1" applyProtection="1">
      <alignment vertical="center"/>
    </xf>
    <xf numFmtId="0" fontId="10" fillId="4" borderId="4" xfId="0" applyFont="1" applyFill="1" applyBorder="1" applyAlignment="1">
      <alignment vertical="center"/>
    </xf>
    <xf numFmtId="0" fontId="10" fillId="4" borderId="5" xfId="0" applyFont="1" applyFill="1" applyBorder="1" applyAlignment="1">
      <alignment vertical="center"/>
    </xf>
    <xf numFmtId="0" fontId="15" fillId="4" borderId="0" xfId="0" applyFont="1" applyFill="1"/>
    <xf numFmtId="0" fontId="15" fillId="4" borderId="0" xfId="0" applyFont="1" applyFill="1" applyBorder="1"/>
    <xf numFmtId="0" fontId="15" fillId="0" borderId="0" xfId="0" applyFont="1"/>
    <xf numFmtId="2" fontId="16" fillId="4" borderId="0" xfId="0" applyNumberFormat="1" applyFont="1" applyFill="1" applyBorder="1" applyAlignment="1" applyProtection="1">
      <alignment vertical="center"/>
    </xf>
    <xf numFmtId="0" fontId="15" fillId="0" borderId="0" xfId="0" applyFont="1" applyAlignment="1">
      <alignment vertical="center"/>
    </xf>
    <xf numFmtId="1" fontId="16" fillId="2" borderId="18" xfId="0" applyNumberFormat="1" applyFont="1" applyFill="1" applyBorder="1" applyAlignment="1" applyProtection="1">
      <alignment horizontal="center" vertical="center"/>
    </xf>
    <xf numFmtId="1" fontId="16" fillId="2" borderId="19" xfId="0" applyNumberFormat="1" applyFont="1" applyFill="1" applyBorder="1" applyAlignment="1" applyProtection="1">
      <alignment horizontal="center" vertical="center"/>
    </xf>
    <xf numFmtId="2" fontId="5" fillId="4" borderId="13" xfId="0" applyNumberFormat="1" applyFont="1" applyFill="1" applyBorder="1" applyAlignment="1" applyProtection="1">
      <alignment vertical="center"/>
    </xf>
    <xf numFmtId="2" fontId="5" fillId="4" borderId="14" xfId="0" applyNumberFormat="1" applyFont="1" applyFill="1" applyBorder="1" applyAlignment="1" applyProtection="1">
      <alignment vertical="center"/>
    </xf>
    <xf numFmtId="2" fontId="5" fillId="4" borderId="32" xfId="0" applyNumberFormat="1" applyFont="1" applyFill="1" applyBorder="1" applyAlignment="1" applyProtection="1">
      <alignment vertical="center"/>
    </xf>
    <xf numFmtId="0" fontId="0" fillId="4" borderId="14" xfId="0" applyFill="1" applyBorder="1" applyAlignment="1">
      <alignment horizontal="center" vertical="center" wrapText="1"/>
    </xf>
    <xf numFmtId="0" fontId="0" fillId="4" borderId="15" xfId="0" applyFill="1" applyBorder="1" applyAlignment="1">
      <alignment horizontal="center" vertical="center" wrapText="1"/>
    </xf>
    <xf numFmtId="2" fontId="0" fillId="4" borderId="7" xfId="0" applyNumberFormat="1" applyFill="1" applyBorder="1" applyAlignment="1">
      <alignment horizontal="center" vertical="center" wrapText="1"/>
    </xf>
    <xf numFmtId="2" fontId="0" fillId="4" borderId="34" xfId="0" applyNumberFormat="1" applyFill="1" applyBorder="1" applyAlignment="1">
      <alignment horizontal="center" vertical="center" wrapText="1"/>
    </xf>
    <xf numFmtId="2" fontId="0" fillId="4" borderId="17" xfId="0" applyNumberFormat="1" applyFill="1" applyBorder="1" applyAlignment="1">
      <alignment horizontal="center" vertical="center" wrapText="1"/>
    </xf>
    <xf numFmtId="0" fontId="0" fillId="0" borderId="0" xfId="0" applyAlignment="1">
      <alignment vertical="center"/>
    </xf>
    <xf numFmtId="0" fontId="3" fillId="4" borderId="0" xfId="0" applyFont="1" applyFill="1" applyAlignment="1">
      <alignment vertical="center"/>
    </xf>
    <xf numFmtId="2" fontId="12" fillId="4" borderId="13" xfId="0" applyNumberFormat="1" applyFont="1" applyFill="1" applyBorder="1" applyAlignment="1" applyProtection="1"/>
    <xf numFmtId="1" fontId="3" fillId="4" borderId="23" xfId="0" applyNumberFormat="1" applyFont="1" applyFill="1" applyBorder="1" applyAlignment="1">
      <alignment horizontal="center" vertical="center" wrapText="1"/>
    </xf>
    <xf numFmtId="1" fontId="3" fillId="4" borderId="8" xfId="0" applyNumberFormat="1" applyFont="1" applyFill="1" applyBorder="1" applyAlignment="1">
      <alignment horizontal="center" vertical="center" wrapText="1"/>
    </xf>
    <xf numFmtId="1" fontId="3" fillId="4" borderId="22" xfId="0" applyNumberFormat="1" applyFont="1" applyFill="1" applyBorder="1" applyAlignment="1">
      <alignment horizontal="center" vertical="center" wrapText="1"/>
    </xf>
    <xf numFmtId="9" fontId="0" fillId="4" borderId="0" xfId="1" applyFont="1" applyFill="1" applyBorder="1" applyAlignment="1">
      <alignment horizontal="center" vertical="center" wrapText="1"/>
    </xf>
    <xf numFmtId="9" fontId="0" fillId="4" borderId="12" xfId="1" applyFont="1" applyFill="1" applyBorder="1" applyAlignment="1">
      <alignment horizontal="center" vertical="center" wrapText="1"/>
    </xf>
    <xf numFmtId="0" fontId="0" fillId="4" borderId="14" xfId="0" applyFont="1" applyFill="1" applyBorder="1" applyAlignment="1">
      <alignment horizontal="center" wrapText="1"/>
    </xf>
    <xf numFmtId="0" fontId="0" fillId="4" borderId="15" xfId="0" applyFont="1" applyFill="1" applyBorder="1" applyAlignment="1">
      <alignment horizontal="center" wrapText="1"/>
    </xf>
    <xf numFmtId="1" fontId="0" fillId="4" borderId="24" xfId="0" applyNumberFormat="1" applyFont="1" applyFill="1" applyBorder="1" applyAlignment="1">
      <alignment horizontal="center" vertical="center" wrapText="1"/>
    </xf>
    <xf numFmtId="1" fontId="0" fillId="4" borderId="29" xfId="0" applyNumberFormat="1" applyFont="1" applyFill="1" applyBorder="1" applyAlignment="1">
      <alignment horizontal="center" vertical="center" wrapText="1"/>
    </xf>
    <xf numFmtId="1" fontId="0" fillId="4" borderId="30" xfId="0" applyNumberFormat="1" applyFont="1" applyFill="1" applyBorder="1" applyAlignment="1">
      <alignment horizontal="center" vertical="center" wrapText="1"/>
    </xf>
    <xf numFmtId="1" fontId="0" fillId="4" borderId="0" xfId="0" applyNumberFormat="1" applyFont="1" applyFill="1" applyBorder="1" applyAlignment="1">
      <alignment horizontal="center" vertical="center" wrapText="1"/>
    </xf>
    <xf numFmtId="1" fontId="0" fillId="4" borderId="12" xfId="0" applyNumberFormat="1" applyFont="1" applyFill="1" applyBorder="1" applyAlignment="1">
      <alignment horizontal="center" vertical="center" wrapText="1"/>
    </xf>
    <xf numFmtId="166" fontId="0" fillId="4" borderId="30" xfId="0" applyNumberFormat="1" applyFont="1" applyFill="1" applyBorder="1" applyAlignment="1">
      <alignment horizontal="center" vertical="center" wrapText="1"/>
    </xf>
    <xf numFmtId="166" fontId="0" fillId="4" borderId="8" xfId="0" applyNumberFormat="1" applyFont="1" applyFill="1" applyBorder="1" applyAlignment="1">
      <alignment horizontal="center" vertical="center" wrapText="1"/>
    </xf>
    <xf numFmtId="0" fontId="0" fillId="4" borderId="0" xfId="0" applyFont="1" applyFill="1" applyBorder="1" applyAlignment="1">
      <alignment horizontal="center" vertical="center" wrapText="1"/>
    </xf>
    <xf numFmtId="166" fontId="0" fillId="4" borderId="0" xfId="0" applyNumberFormat="1" applyFont="1" applyFill="1" applyBorder="1" applyAlignment="1">
      <alignment horizontal="center" vertical="center" wrapText="1"/>
    </xf>
    <xf numFmtId="166" fontId="0" fillId="4" borderId="12" xfId="0" applyNumberFormat="1" applyFont="1" applyFill="1" applyBorder="1" applyAlignment="1">
      <alignment horizontal="center" vertical="center" wrapText="1"/>
    </xf>
    <xf numFmtId="2" fontId="20" fillId="4" borderId="3" xfId="0" applyNumberFormat="1" applyFont="1" applyFill="1" applyBorder="1" applyAlignment="1" applyProtection="1">
      <alignment vertical="center"/>
    </xf>
    <xf numFmtId="2" fontId="20" fillId="4" borderId="4" xfId="0" applyNumberFormat="1" applyFont="1" applyFill="1" applyBorder="1" applyAlignment="1" applyProtection="1">
      <alignment horizontal="left" vertical="center"/>
    </xf>
    <xf numFmtId="0" fontId="9" fillId="4" borderId="4" xfId="0" applyFont="1" applyFill="1" applyBorder="1" applyAlignment="1">
      <alignment horizontal="left" vertical="center"/>
    </xf>
    <xf numFmtId="0" fontId="15" fillId="4" borderId="5" xfId="0" applyFont="1" applyFill="1" applyBorder="1" applyAlignment="1">
      <alignment horizontal="left" vertical="center"/>
    </xf>
    <xf numFmtId="2" fontId="11" fillId="4" borderId="13" xfId="0" applyNumberFormat="1" applyFont="1" applyFill="1" applyBorder="1" applyAlignment="1" applyProtection="1">
      <alignment horizontal="center"/>
    </xf>
    <xf numFmtId="2" fontId="11" fillId="4" borderId="14" xfId="0" applyNumberFormat="1" applyFont="1" applyFill="1" applyBorder="1" applyAlignment="1" applyProtection="1">
      <alignment horizontal="center"/>
    </xf>
    <xf numFmtId="2" fontId="20" fillId="4" borderId="13" xfId="0" applyNumberFormat="1" applyFont="1" applyFill="1" applyBorder="1" applyAlignment="1" applyProtection="1">
      <alignment vertical="center"/>
    </xf>
    <xf numFmtId="2" fontId="21" fillId="4" borderId="0" xfId="0" applyNumberFormat="1" applyFont="1" applyFill="1" applyBorder="1" applyAlignment="1" applyProtection="1">
      <alignment horizontal="left" vertical="center"/>
    </xf>
    <xf numFmtId="2" fontId="20" fillId="4" borderId="0" xfId="0" applyNumberFormat="1" applyFont="1" applyFill="1" applyBorder="1" applyAlignment="1" applyProtection="1">
      <alignment horizontal="left" vertical="center"/>
    </xf>
    <xf numFmtId="0" fontId="0" fillId="0" borderId="0" xfId="0" applyFont="1" applyAlignment="1">
      <alignment horizontal="center" vertical="center"/>
    </xf>
    <xf numFmtId="2" fontId="16" fillId="4" borderId="13" xfId="0" applyNumberFormat="1" applyFont="1" applyFill="1" applyBorder="1" applyAlignment="1" applyProtection="1">
      <alignment horizontal="center" vertical="center"/>
    </xf>
    <xf numFmtId="2" fontId="16" fillId="4" borderId="14" xfId="0" applyNumberFormat="1" applyFont="1" applyFill="1" applyBorder="1" applyAlignment="1" applyProtection="1">
      <alignment horizontal="center" vertical="center"/>
    </xf>
    <xf numFmtId="0" fontId="0" fillId="4" borderId="14" xfId="0" applyFont="1" applyFill="1" applyBorder="1" applyAlignment="1">
      <alignment horizontal="center" vertical="center"/>
    </xf>
    <xf numFmtId="0" fontId="0" fillId="4" borderId="15" xfId="0" applyFont="1" applyFill="1" applyBorder="1" applyAlignment="1">
      <alignment horizontal="center" vertical="center"/>
    </xf>
    <xf numFmtId="38" fontId="16" fillId="4" borderId="0" xfId="0" applyNumberFormat="1" applyFont="1" applyFill="1" applyBorder="1" applyAlignment="1" applyProtection="1">
      <alignment horizontal="center" vertical="center"/>
    </xf>
    <xf numFmtId="38" fontId="16" fillId="4" borderId="12" xfId="0" applyNumberFormat="1" applyFont="1" applyFill="1" applyBorder="1" applyAlignment="1" applyProtection="1">
      <alignment horizontal="center" vertical="center"/>
    </xf>
    <xf numFmtId="9" fontId="24" fillId="4" borderId="0" xfId="1" applyFont="1" applyFill="1" applyBorder="1" applyAlignment="1" applyProtection="1">
      <alignment horizontal="center" vertical="center"/>
    </xf>
    <xf numFmtId="9" fontId="24" fillId="4" borderId="8" xfId="1" applyFont="1" applyFill="1" applyBorder="1" applyAlignment="1" applyProtection="1">
      <alignment horizontal="center" vertical="center"/>
    </xf>
    <xf numFmtId="9" fontId="24" fillId="4" borderId="22" xfId="1" applyFont="1" applyFill="1" applyBorder="1" applyAlignment="1" applyProtection="1">
      <alignment horizontal="center" vertical="center"/>
    </xf>
    <xf numFmtId="40" fontId="18" fillId="4" borderId="0" xfId="0" applyNumberFormat="1" applyFont="1" applyFill="1" applyBorder="1" applyAlignment="1" applyProtection="1">
      <alignment horizontal="center" vertical="center"/>
    </xf>
    <xf numFmtId="2" fontId="18" fillId="4" borderId="0" xfId="0" applyNumberFormat="1" applyFont="1" applyFill="1" applyBorder="1" applyAlignment="1" applyProtection="1">
      <alignment horizontal="center" vertical="center"/>
    </xf>
    <xf numFmtId="165" fontId="16" fillId="4" borderId="0" xfId="0" applyNumberFormat="1" applyFont="1" applyFill="1" applyBorder="1" applyAlignment="1" applyProtection="1">
      <alignment horizontal="center" vertical="center"/>
    </xf>
    <xf numFmtId="165" fontId="16" fillId="4" borderId="12" xfId="0" applyNumberFormat="1" applyFont="1" applyFill="1" applyBorder="1" applyAlignment="1" applyProtection="1">
      <alignment horizontal="center" vertical="center"/>
    </xf>
    <xf numFmtId="9" fontId="24" fillId="4" borderId="12" xfId="1" applyFont="1" applyFill="1" applyBorder="1" applyAlignment="1" applyProtection="1">
      <alignment horizontal="center" vertical="center"/>
    </xf>
    <xf numFmtId="38" fontId="18" fillId="4" borderId="0" xfId="0" applyNumberFormat="1" applyFont="1" applyFill="1" applyBorder="1" applyAlignment="1" applyProtection="1">
      <alignment horizontal="center" vertical="center"/>
    </xf>
    <xf numFmtId="38" fontId="18" fillId="4" borderId="12" xfId="0" applyNumberFormat="1" applyFont="1" applyFill="1" applyBorder="1" applyAlignment="1" applyProtection="1">
      <alignment horizontal="center" vertical="center"/>
    </xf>
    <xf numFmtId="2" fontId="18" fillId="4" borderId="26" xfId="0" applyNumberFormat="1" applyFont="1" applyFill="1" applyBorder="1" applyAlignment="1" applyProtection="1">
      <alignment horizontal="center" vertical="center"/>
    </xf>
    <xf numFmtId="1" fontId="16" fillId="4" borderId="1" xfId="0" applyNumberFormat="1" applyFont="1" applyFill="1" applyBorder="1" applyAlignment="1" applyProtection="1">
      <alignment horizontal="center" vertical="center"/>
    </xf>
    <xf numFmtId="1" fontId="16" fillId="4" borderId="27" xfId="0" applyNumberFormat="1" applyFont="1" applyFill="1" applyBorder="1" applyAlignment="1" applyProtection="1">
      <alignment horizontal="center" vertical="center"/>
    </xf>
    <xf numFmtId="38" fontId="18" fillId="4" borderId="1" xfId="0" applyNumberFormat="1" applyFont="1" applyFill="1" applyBorder="1" applyAlignment="1" applyProtection="1">
      <alignment horizontal="center" vertical="center"/>
    </xf>
    <xf numFmtId="38" fontId="18" fillId="4" borderId="27" xfId="0" applyNumberFormat="1" applyFont="1" applyFill="1" applyBorder="1" applyAlignment="1" applyProtection="1">
      <alignment horizontal="center" vertical="center"/>
    </xf>
    <xf numFmtId="38" fontId="16" fillId="4" borderId="1" xfId="0" applyNumberFormat="1" applyFont="1" applyFill="1" applyBorder="1" applyAlignment="1" applyProtection="1">
      <alignment horizontal="center" vertical="center"/>
    </xf>
    <xf numFmtId="38" fontId="16" fillId="4" borderId="27" xfId="0" applyNumberFormat="1" applyFont="1" applyFill="1" applyBorder="1" applyAlignment="1" applyProtection="1">
      <alignment horizontal="center" vertical="center"/>
    </xf>
    <xf numFmtId="40" fontId="16" fillId="4" borderId="0" xfId="0" applyNumberFormat="1" applyFont="1" applyFill="1" applyBorder="1" applyAlignment="1" applyProtection="1">
      <alignment horizontal="center" vertical="center"/>
    </xf>
    <xf numFmtId="40" fontId="16" fillId="4" borderId="12" xfId="0" applyNumberFormat="1" applyFont="1" applyFill="1" applyBorder="1" applyAlignment="1" applyProtection="1">
      <alignment horizontal="center" vertical="center"/>
    </xf>
    <xf numFmtId="38" fontId="18" fillId="5" borderId="7" xfId="0" applyNumberFormat="1" applyFont="1" applyFill="1" applyBorder="1" applyAlignment="1" applyProtection="1">
      <alignment horizontal="center" vertical="center"/>
    </xf>
    <xf numFmtId="38" fontId="18" fillId="5" borderId="17" xfId="0" applyNumberFormat="1" applyFont="1" applyFill="1" applyBorder="1" applyAlignment="1" applyProtection="1">
      <alignment horizontal="center" vertical="center"/>
    </xf>
    <xf numFmtId="0" fontId="0" fillId="4" borderId="0" xfId="0" applyFont="1" applyFill="1" applyAlignment="1">
      <alignment horizontal="center" vertical="center"/>
    </xf>
    <xf numFmtId="0" fontId="0" fillId="4" borderId="0" xfId="0" applyFont="1" applyFill="1" applyBorder="1" applyAlignment="1">
      <alignment horizontal="center" vertical="center"/>
    </xf>
    <xf numFmtId="2" fontId="16" fillId="4" borderId="0" xfId="0" applyNumberFormat="1" applyFont="1" applyFill="1" applyBorder="1" applyAlignment="1" applyProtection="1">
      <alignment horizontal="center" vertical="center"/>
    </xf>
    <xf numFmtId="1" fontId="16" fillId="3" borderId="31" xfId="0" applyNumberFormat="1" applyFont="1" applyFill="1" applyBorder="1" applyAlignment="1" applyProtection="1">
      <alignment horizontal="center" vertical="center"/>
    </xf>
    <xf numFmtId="1" fontId="16" fillId="3" borderId="19" xfId="0" applyNumberFormat="1" applyFont="1" applyFill="1" applyBorder="1" applyAlignment="1" applyProtection="1">
      <alignment horizontal="center" vertical="center"/>
    </xf>
    <xf numFmtId="1" fontId="16" fillId="3" borderId="20" xfId="0" applyNumberFormat="1" applyFont="1" applyFill="1" applyBorder="1" applyAlignment="1" applyProtection="1">
      <alignment horizontal="center" vertical="center"/>
    </xf>
    <xf numFmtId="9" fontId="3" fillId="2" borderId="2" xfId="1" applyFont="1" applyFill="1" applyBorder="1" applyAlignment="1">
      <alignment horizontal="center" vertical="center" wrapText="1"/>
    </xf>
    <xf numFmtId="2" fontId="16" fillId="4" borderId="9" xfId="0" applyNumberFormat="1" applyFont="1" applyFill="1" applyBorder="1" applyAlignment="1" applyProtection="1">
      <alignment vertical="center"/>
    </xf>
    <xf numFmtId="1" fontId="16" fillId="4" borderId="0" xfId="0" applyNumberFormat="1" applyFont="1" applyFill="1" applyBorder="1" applyAlignment="1" applyProtection="1">
      <alignment horizontal="center" vertical="center"/>
    </xf>
    <xf numFmtId="1" fontId="16" fillId="4" borderId="9" xfId="0" applyNumberFormat="1" applyFont="1" applyFill="1" applyBorder="1" applyAlignment="1" applyProtection="1">
      <alignment horizontal="center" vertical="center"/>
    </xf>
    <xf numFmtId="1" fontId="16" fillId="4" borderId="11" xfId="0" applyNumberFormat="1" applyFont="1" applyFill="1" applyBorder="1" applyAlignment="1" applyProtection="1">
      <alignment horizontal="center" vertical="center"/>
    </xf>
    <xf numFmtId="0" fontId="15" fillId="0" borderId="4" xfId="0" applyFont="1" applyBorder="1"/>
    <xf numFmtId="2" fontId="20" fillId="4" borderId="25" xfId="0" applyNumberFormat="1" applyFont="1" applyFill="1" applyBorder="1" applyAlignment="1" applyProtection="1">
      <alignment horizontal="left" vertical="center"/>
    </xf>
    <xf numFmtId="0" fontId="0" fillId="4" borderId="29" xfId="0" applyFont="1" applyFill="1" applyBorder="1" applyAlignment="1">
      <alignment horizontal="center" vertical="center" wrapText="1"/>
    </xf>
    <xf numFmtId="0" fontId="0" fillId="4" borderId="11" xfId="0" applyFont="1" applyFill="1" applyBorder="1" applyAlignment="1">
      <alignment horizontal="center" vertical="center" wrapText="1"/>
    </xf>
    <xf numFmtId="2" fontId="20" fillId="4" borderId="28" xfId="0" applyNumberFormat="1" applyFont="1" applyFill="1" applyBorder="1" applyAlignment="1" applyProtection="1">
      <alignment vertical="center"/>
    </xf>
    <xf numFmtId="9" fontId="3" fillId="2" borderId="5" xfId="1" applyFont="1" applyFill="1" applyBorder="1" applyAlignment="1">
      <alignment horizontal="center" vertical="center" wrapText="1"/>
    </xf>
    <xf numFmtId="1" fontId="16" fillId="4" borderId="6" xfId="0" applyNumberFormat="1" applyFont="1" applyFill="1" applyBorder="1" applyAlignment="1" applyProtection="1">
      <alignment horizontal="center" vertical="center"/>
    </xf>
    <xf numFmtId="2" fontId="16" fillId="4" borderId="6" xfId="0" applyNumberFormat="1" applyFont="1" applyFill="1" applyBorder="1" applyAlignment="1" applyProtection="1">
      <alignment vertical="center"/>
    </xf>
    <xf numFmtId="0" fontId="0" fillId="4" borderId="12" xfId="0" applyFont="1" applyFill="1" applyBorder="1" applyAlignment="1">
      <alignment horizontal="center" vertical="center" wrapText="1"/>
    </xf>
    <xf numFmtId="1" fontId="16" fillId="4" borderId="12" xfId="0" applyNumberFormat="1" applyFont="1" applyFill="1" applyBorder="1" applyAlignment="1" applyProtection="1">
      <alignment horizontal="center" vertical="center"/>
    </xf>
    <xf numFmtId="2" fontId="3" fillId="4" borderId="12" xfId="0" applyNumberFormat="1" applyFont="1" applyFill="1" applyBorder="1" applyAlignment="1">
      <alignment horizontal="center" vertical="center" wrapText="1"/>
    </xf>
    <xf numFmtId="1" fontId="16" fillId="4" borderId="30" xfId="0" applyNumberFormat="1" applyFont="1" applyFill="1" applyBorder="1" applyAlignment="1" applyProtection="1">
      <alignment horizontal="center" vertical="center"/>
    </xf>
    <xf numFmtId="0" fontId="0" fillId="4" borderId="30" xfId="0" applyFont="1" applyFill="1" applyBorder="1" applyAlignment="1">
      <alignment horizontal="center" vertical="center" wrapText="1"/>
    </xf>
    <xf numFmtId="0" fontId="0" fillId="4" borderId="7" xfId="0" applyFont="1" applyFill="1" applyBorder="1" applyAlignment="1">
      <alignment horizontal="center" vertical="center" wrapText="1"/>
    </xf>
    <xf numFmtId="0" fontId="3" fillId="4" borderId="7" xfId="0" applyFont="1" applyFill="1" applyBorder="1" applyAlignment="1">
      <alignment vertical="center"/>
    </xf>
    <xf numFmtId="0" fontId="3" fillId="4" borderId="20" xfId="0" applyFont="1" applyFill="1" applyBorder="1" applyAlignment="1">
      <alignment horizontal="center" vertical="center" wrapText="1"/>
    </xf>
    <xf numFmtId="0" fontId="0" fillId="4" borderId="24" xfId="0" applyFont="1" applyFill="1" applyBorder="1" applyAlignment="1">
      <alignment vertical="center"/>
    </xf>
    <xf numFmtId="0" fontId="3" fillId="4" borderId="2" xfId="0" applyFont="1" applyFill="1" applyBorder="1" applyAlignment="1">
      <alignment horizontal="center" vertical="center" wrapText="1"/>
    </xf>
    <xf numFmtId="0" fontId="9" fillId="4" borderId="0" xfId="0" applyFont="1" applyFill="1" applyBorder="1" applyAlignment="1">
      <alignment vertical="center"/>
    </xf>
    <xf numFmtId="166" fontId="0" fillId="4" borderId="24" xfId="0" applyNumberFormat="1" applyFont="1" applyFill="1" applyBorder="1" applyAlignment="1">
      <alignment horizontal="center" vertical="center" wrapText="1"/>
    </xf>
    <xf numFmtId="166" fontId="0" fillId="4" borderId="6" xfId="0" applyNumberFormat="1" applyFont="1" applyFill="1" applyBorder="1" applyAlignment="1">
      <alignment horizontal="center" vertical="center" wrapText="1"/>
    </xf>
    <xf numFmtId="9" fontId="0" fillId="4" borderId="6" xfId="1" applyFont="1" applyFill="1" applyBorder="1" applyAlignment="1">
      <alignment horizontal="center" vertical="center" wrapText="1"/>
    </xf>
    <xf numFmtId="9" fontId="0" fillId="4" borderId="6" xfId="1" applyFont="1" applyFill="1" applyBorder="1" applyAlignment="1">
      <alignment horizontal="center" vertical="center"/>
    </xf>
    <xf numFmtId="9" fontId="0" fillId="4" borderId="16" xfId="1" applyFont="1" applyFill="1" applyBorder="1" applyAlignment="1">
      <alignment horizontal="center" vertical="center"/>
    </xf>
    <xf numFmtId="2" fontId="3" fillId="4" borderId="0" xfId="0" applyNumberFormat="1" applyFont="1" applyFill="1" applyBorder="1" applyAlignment="1">
      <alignment horizontal="center" vertical="center" wrapText="1"/>
    </xf>
    <xf numFmtId="165" fontId="18" fillId="4" borderId="0" xfId="0" applyNumberFormat="1" applyFont="1" applyFill="1" applyBorder="1" applyAlignment="1" applyProtection="1">
      <alignment horizontal="center" vertical="center"/>
    </xf>
    <xf numFmtId="165" fontId="18" fillId="4" borderId="12" xfId="0" applyNumberFormat="1" applyFont="1" applyFill="1" applyBorder="1" applyAlignment="1" applyProtection="1">
      <alignment horizontal="center" vertical="center"/>
    </xf>
    <xf numFmtId="166" fontId="9" fillId="4" borderId="0" xfId="0" applyNumberFormat="1" applyFont="1" applyFill="1" applyBorder="1" applyAlignment="1">
      <alignment horizontal="center" vertical="center" wrapText="1"/>
    </xf>
    <xf numFmtId="166" fontId="9" fillId="4" borderId="21" xfId="0" applyNumberFormat="1" applyFont="1" applyFill="1" applyBorder="1" applyAlignment="1">
      <alignment horizontal="center" vertical="center" wrapText="1"/>
    </xf>
    <xf numFmtId="166" fontId="9" fillId="4" borderId="12" xfId="0" applyNumberFormat="1" applyFont="1" applyFill="1" applyBorder="1" applyAlignment="1">
      <alignment horizontal="center" vertical="center" wrapText="1"/>
    </xf>
    <xf numFmtId="166" fontId="0" fillId="4" borderId="33" xfId="0" applyNumberFormat="1" applyFill="1" applyBorder="1" applyAlignment="1">
      <alignment horizontal="center" vertical="center" wrapText="1"/>
    </xf>
    <xf numFmtId="166" fontId="0" fillId="4" borderId="29" xfId="0" applyNumberFormat="1" applyFill="1" applyBorder="1" applyAlignment="1">
      <alignment horizontal="center" vertical="center" wrapText="1"/>
    </xf>
    <xf numFmtId="166" fontId="0" fillId="4" borderId="30" xfId="0" applyNumberFormat="1" applyFill="1" applyBorder="1" applyAlignment="1">
      <alignment horizontal="center" vertical="center" wrapText="1"/>
    </xf>
    <xf numFmtId="166" fontId="0" fillId="4" borderId="0" xfId="0" applyNumberFormat="1" applyFill="1" applyBorder="1" applyAlignment="1">
      <alignment horizontal="center" vertical="center" wrapText="1"/>
    </xf>
    <xf numFmtId="166" fontId="0" fillId="4" borderId="21" xfId="0" applyNumberFormat="1" applyFill="1" applyBorder="1" applyAlignment="1">
      <alignment horizontal="center" vertical="center" wrapText="1"/>
    </xf>
    <xf numFmtId="166" fontId="0" fillId="4" borderId="12" xfId="0" applyNumberFormat="1" applyFill="1" applyBorder="1" applyAlignment="1">
      <alignment horizontal="center" vertical="center" wrapText="1"/>
    </xf>
    <xf numFmtId="166" fontId="9" fillId="4" borderId="29" xfId="0" applyNumberFormat="1" applyFont="1" applyFill="1" applyBorder="1" applyAlignment="1">
      <alignment horizontal="center" vertical="center" wrapText="1"/>
    </xf>
    <xf numFmtId="2" fontId="11" fillId="4" borderId="15" xfId="0" applyNumberFormat="1" applyFont="1" applyFill="1" applyBorder="1" applyAlignment="1" applyProtection="1">
      <alignment horizontal="center"/>
    </xf>
    <xf numFmtId="1" fontId="0" fillId="4" borderId="8" xfId="0" applyNumberFormat="1" applyFont="1" applyFill="1" applyBorder="1" applyAlignment="1">
      <alignment horizontal="center" vertical="center" wrapText="1"/>
    </xf>
    <xf numFmtId="166" fontId="0" fillId="5" borderId="29" xfId="0" applyNumberFormat="1" applyFill="1" applyBorder="1" applyAlignment="1">
      <alignment horizontal="center" vertical="center" wrapText="1"/>
    </xf>
    <xf numFmtId="0" fontId="0" fillId="0" borderId="0" xfId="0" applyAlignment="1">
      <alignment wrapText="1"/>
    </xf>
    <xf numFmtId="0" fontId="0" fillId="0" borderId="0" xfId="0" applyAlignment="1">
      <alignment horizontal="center" wrapText="1"/>
    </xf>
    <xf numFmtId="40" fontId="18" fillId="5" borderId="0" xfId="0" applyNumberFormat="1" applyFont="1" applyFill="1" applyBorder="1" applyAlignment="1" applyProtection="1">
      <alignment horizontal="center" vertical="center"/>
    </xf>
    <xf numFmtId="0" fontId="10" fillId="0" borderId="0" xfId="0" applyFont="1" applyAlignment="1">
      <alignment horizontal="left"/>
    </xf>
    <xf numFmtId="0" fontId="0" fillId="0" borderId="0" xfId="0" applyAlignment="1">
      <alignment horizontal="center" wrapText="1"/>
    </xf>
    <xf numFmtId="0" fontId="0" fillId="0" borderId="0" xfId="0" applyAlignment="1">
      <alignment horizontal="left" wrapText="1"/>
    </xf>
    <xf numFmtId="0" fontId="0" fillId="0" borderId="35" xfId="0" applyBorder="1" applyAlignment="1">
      <alignment horizontal="left" vertical="center" wrapText="1"/>
    </xf>
    <xf numFmtId="0" fontId="0" fillId="0" borderId="36" xfId="0" applyBorder="1" applyAlignment="1">
      <alignment horizontal="left" vertical="center" wrapText="1"/>
    </xf>
    <xf numFmtId="0" fontId="0" fillId="0" borderId="25" xfId="0" applyBorder="1" applyAlignment="1">
      <alignment horizontal="left" vertical="center" wrapText="1"/>
    </xf>
    <xf numFmtId="0" fontId="28" fillId="0" borderId="0" xfId="0" applyFont="1" applyAlignment="1"/>
    <xf numFmtId="0" fontId="0" fillId="0" borderId="0" xfId="0" applyBorder="1" applyAlignment="1">
      <alignment horizontal="left" vertical="center" wrapText="1"/>
    </xf>
    <xf numFmtId="0" fontId="0" fillId="0" borderId="0" xfId="0" applyAlignment="1">
      <alignment vertical="center" wrapText="1"/>
    </xf>
    <xf numFmtId="0" fontId="0" fillId="0" borderId="0" xfId="0" applyFill="1" applyAlignment="1">
      <alignment vertical="center" wrapText="1"/>
    </xf>
    <xf numFmtId="0" fontId="0" fillId="0" borderId="0" xfId="0" applyFill="1" applyBorder="1" applyAlignment="1">
      <alignment vertical="center" wrapText="1"/>
    </xf>
    <xf numFmtId="0" fontId="10" fillId="0" borderId="0" xfId="0" applyFont="1" applyAlignment="1">
      <alignment vertical="center"/>
    </xf>
    <xf numFmtId="0" fontId="0" fillId="0" borderId="0" xfId="0" applyFill="1"/>
    <xf numFmtId="0" fontId="0" fillId="5" borderId="0" xfId="0" applyFill="1" applyAlignment="1">
      <alignment vertical="center" wrapText="1"/>
    </xf>
    <xf numFmtId="0" fontId="29" fillId="0" borderId="0" xfId="0" applyFont="1" applyAlignment="1">
      <alignment horizontal="center" vertical="top"/>
    </xf>
    <xf numFmtId="0" fontId="15" fillId="0" borderId="25" xfId="0" applyFont="1" applyBorder="1" applyAlignment="1">
      <alignment horizontal="left" vertical="center" wrapText="1"/>
    </xf>
    <xf numFmtId="0" fontId="28" fillId="0" borderId="0" xfId="0" applyFont="1" applyFill="1" applyBorder="1" applyAlignment="1">
      <alignment horizontal="left" vertical="center"/>
    </xf>
    <xf numFmtId="0" fontId="28" fillId="5" borderId="2" xfId="0" applyFont="1" applyFill="1" applyBorder="1" applyAlignment="1">
      <alignment horizontal="center" vertical="center"/>
    </xf>
    <xf numFmtId="0" fontId="28" fillId="5" borderId="2" xfId="0" applyFont="1" applyFill="1" applyBorder="1" applyAlignment="1">
      <alignment horizontal="center" vertical="center" wrapText="1"/>
    </xf>
    <xf numFmtId="1" fontId="16" fillId="2" borderId="20" xfId="0" applyNumberFormat="1" applyFont="1" applyFill="1" applyBorder="1" applyAlignment="1" applyProtection="1">
      <alignment horizontal="center" vertical="center"/>
    </xf>
    <xf numFmtId="1" fontId="16" fillId="4" borderId="20" xfId="0" applyNumberFormat="1" applyFont="1" applyFill="1" applyBorder="1" applyAlignment="1" applyProtection="1">
      <alignment horizontal="center" vertical="center"/>
    </xf>
    <xf numFmtId="2" fontId="16" fillId="4" borderId="15" xfId="0" applyNumberFormat="1" applyFont="1" applyFill="1" applyBorder="1" applyAlignment="1" applyProtection="1">
      <alignment horizontal="center" vertical="center"/>
    </xf>
    <xf numFmtId="38" fontId="18" fillId="5" borderId="12" xfId="0" applyNumberFormat="1" applyFont="1" applyFill="1" applyBorder="1" applyAlignment="1" applyProtection="1">
      <alignment horizontal="center" vertical="center"/>
    </xf>
    <xf numFmtId="40" fontId="18" fillId="4" borderId="17" xfId="0" applyNumberFormat="1" applyFont="1" applyFill="1" applyBorder="1" applyAlignment="1" applyProtection="1">
      <alignment horizontal="center" vertical="center"/>
    </xf>
    <xf numFmtId="38" fontId="16" fillId="4" borderId="15" xfId="0" applyNumberFormat="1" applyFont="1" applyFill="1" applyBorder="1" applyAlignment="1" applyProtection="1">
      <alignment horizontal="center" vertical="center"/>
    </xf>
    <xf numFmtId="9" fontId="24" fillId="4" borderId="20" xfId="1" applyFont="1" applyFill="1" applyBorder="1" applyAlignment="1" applyProtection="1">
      <alignment horizontal="center" vertical="center"/>
    </xf>
    <xf numFmtId="9" fontId="24" fillId="4" borderId="23" xfId="1" applyFont="1" applyFill="1" applyBorder="1" applyAlignment="1" applyProtection="1">
      <alignment horizontal="center" vertical="center"/>
    </xf>
    <xf numFmtId="165" fontId="18" fillId="5" borderId="30" xfId="0" applyNumberFormat="1" applyFont="1" applyFill="1" applyBorder="1" applyAlignment="1" applyProtection="1">
      <alignment horizontal="center" vertical="center"/>
    </xf>
    <xf numFmtId="165" fontId="18" fillId="5" borderId="20" xfId="0" applyNumberFormat="1" applyFont="1" applyFill="1" applyBorder="1" applyAlignment="1" applyProtection="1">
      <alignment horizontal="center" vertical="center"/>
    </xf>
    <xf numFmtId="38" fontId="18" fillId="4" borderId="20" xfId="0" applyNumberFormat="1" applyFont="1" applyFill="1" applyBorder="1" applyAlignment="1" applyProtection="1">
      <alignment horizontal="center" vertical="center"/>
    </xf>
    <xf numFmtId="40" fontId="0" fillId="5" borderId="8" xfId="0" applyNumberFormat="1" applyFont="1" applyFill="1" applyBorder="1" applyAlignment="1">
      <alignment horizontal="center" vertical="center" wrapText="1"/>
    </xf>
    <xf numFmtId="0" fontId="15" fillId="4" borderId="28" xfId="0" applyFont="1" applyFill="1" applyBorder="1" applyAlignment="1">
      <alignment horizontal="left" vertical="center"/>
    </xf>
    <xf numFmtId="0" fontId="15" fillId="4" borderId="4" xfId="0" applyFont="1" applyFill="1" applyBorder="1" applyAlignment="1">
      <alignment horizontal="left" vertical="center"/>
    </xf>
    <xf numFmtId="0" fontId="15" fillId="4" borderId="25" xfId="0" applyFont="1" applyFill="1" applyBorder="1" applyAlignment="1">
      <alignment horizontal="left" vertical="center"/>
    </xf>
    <xf numFmtId="0" fontId="0" fillId="5" borderId="30" xfId="0" applyFont="1" applyFill="1" applyBorder="1" applyAlignment="1">
      <alignment horizontal="center" vertical="center" wrapText="1"/>
    </xf>
    <xf numFmtId="0" fontId="0" fillId="5" borderId="22" xfId="0" applyFont="1" applyFill="1" applyBorder="1" applyAlignment="1">
      <alignment horizontal="center" vertical="center" wrapText="1"/>
    </xf>
    <xf numFmtId="166" fontId="0" fillId="4" borderId="29" xfId="0" applyNumberFormat="1" applyFont="1" applyFill="1" applyBorder="1" applyAlignment="1">
      <alignment horizontal="center" vertical="center" wrapText="1"/>
    </xf>
    <xf numFmtId="40" fontId="0" fillId="4" borderId="8" xfId="0" applyNumberFormat="1" applyFont="1" applyFill="1" applyBorder="1" applyAlignment="1">
      <alignment horizontal="center" vertical="center" wrapText="1"/>
    </xf>
    <xf numFmtId="40" fontId="0" fillId="4" borderId="22" xfId="0" applyNumberFormat="1" applyFont="1" applyFill="1" applyBorder="1" applyAlignment="1">
      <alignment horizontal="center" vertical="center" wrapText="1"/>
    </xf>
    <xf numFmtId="40" fontId="18" fillId="4" borderId="12" xfId="0" applyNumberFormat="1" applyFont="1" applyFill="1" applyBorder="1" applyAlignment="1" applyProtection="1">
      <alignment horizontal="center" vertical="center"/>
    </xf>
    <xf numFmtId="0" fontId="3" fillId="4" borderId="0" xfId="0" applyFont="1" applyFill="1" applyAlignment="1">
      <alignment horizontal="left" vertical="center"/>
    </xf>
    <xf numFmtId="165" fontId="16" fillId="4" borderId="29" xfId="0" applyNumberFormat="1" applyFont="1" applyFill="1" applyBorder="1" applyAlignment="1" applyProtection="1">
      <alignment horizontal="center" vertical="center"/>
    </xf>
    <xf numFmtId="2" fontId="20" fillId="4" borderId="28" xfId="0" applyNumberFormat="1" applyFont="1" applyFill="1" applyBorder="1" applyAlignment="1" applyProtection="1">
      <alignment horizontal="left" vertical="center"/>
    </xf>
    <xf numFmtId="2" fontId="21" fillId="4" borderId="4" xfId="0" applyNumberFormat="1" applyFont="1" applyFill="1" applyBorder="1" applyAlignment="1" applyProtection="1">
      <alignment horizontal="left" vertical="center"/>
    </xf>
    <xf numFmtId="2" fontId="22" fillId="4" borderId="4" xfId="0" applyNumberFormat="1" applyFont="1" applyFill="1" applyBorder="1" applyAlignment="1" applyProtection="1">
      <alignment horizontal="left" vertical="center"/>
    </xf>
    <xf numFmtId="2" fontId="21" fillId="4" borderId="37" xfId="0" applyNumberFormat="1" applyFont="1" applyFill="1" applyBorder="1" applyAlignment="1" applyProtection="1">
      <alignment horizontal="left" vertical="center"/>
    </xf>
    <xf numFmtId="2" fontId="20" fillId="4" borderId="37" xfId="0" applyNumberFormat="1" applyFont="1" applyFill="1" applyBorder="1" applyAlignment="1" applyProtection="1">
      <alignment horizontal="left" vertical="center"/>
    </xf>
    <xf numFmtId="166" fontId="9" fillId="4" borderId="33" xfId="0" applyNumberFormat="1" applyFont="1" applyFill="1" applyBorder="1" applyAlignment="1">
      <alignment horizontal="center" vertical="center" wrapText="1"/>
    </xf>
    <xf numFmtId="38" fontId="18" fillId="0" borderId="0" xfId="0" applyNumberFormat="1" applyFont="1" applyFill="1" applyBorder="1" applyAlignment="1" applyProtection="1">
      <alignment horizontal="center" vertical="center"/>
    </xf>
    <xf numFmtId="0" fontId="0" fillId="4" borderId="6" xfId="0" applyFill="1" applyBorder="1" applyAlignment="1">
      <alignment vertical="center"/>
    </xf>
    <xf numFmtId="0" fontId="0" fillId="0" borderId="0" xfId="0" applyBorder="1"/>
    <xf numFmtId="2" fontId="11" fillId="4" borderId="25" xfId="0" applyNumberFormat="1" applyFont="1" applyFill="1" applyBorder="1" applyAlignment="1" applyProtection="1">
      <alignment horizontal="left"/>
    </xf>
    <xf numFmtId="2" fontId="26" fillId="4" borderId="4" xfId="0" applyNumberFormat="1" applyFont="1" applyFill="1" applyBorder="1" applyAlignment="1" applyProtection="1">
      <alignment horizontal="left"/>
    </xf>
    <xf numFmtId="0" fontId="0" fillId="4" borderId="4" xfId="0" applyFont="1" applyFill="1" applyBorder="1" applyAlignment="1">
      <alignment horizontal="left"/>
    </xf>
    <xf numFmtId="0" fontId="3" fillId="4" borderId="25" xfId="0" applyFont="1" applyFill="1" applyBorder="1" applyAlignment="1">
      <alignment horizontal="left"/>
    </xf>
    <xf numFmtId="0" fontId="0" fillId="4" borderId="4" xfId="0" applyFont="1" applyFill="1" applyBorder="1"/>
    <xf numFmtId="0" fontId="3" fillId="4" borderId="4" xfId="0" applyFont="1" applyFill="1" applyBorder="1"/>
    <xf numFmtId="0" fontId="3" fillId="4" borderId="28" xfId="0" applyFont="1" applyFill="1" applyBorder="1"/>
    <xf numFmtId="0" fontId="3" fillId="4" borderId="25" xfId="0" applyFont="1" applyFill="1" applyBorder="1"/>
    <xf numFmtId="0" fontId="0" fillId="4" borderId="5" xfId="0" applyFont="1" applyFill="1" applyBorder="1"/>
    <xf numFmtId="0" fontId="0" fillId="0" borderId="6" xfId="0" applyBorder="1"/>
    <xf numFmtId="1" fontId="16" fillId="4" borderId="29" xfId="0" applyNumberFormat="1" applyFont="1" applyFill="1" applyBorder="1" applyAlignment="1" applyProtection="1">
      <alignment horizontal="center" vertical="center"/>
    </xf>
    <xf numFmtId="2" fontId="3" fillId="4" borderId="21" xfId="0" applyNumberFormat="1" applyFont="1" applyFill="1" applyBorder="1" applyAlignment="1">
      <alignment horizontal="center" vertical="center" wrapText="1"/>
    </xf>
    <xf numFmtId="0" fontId="0" fillId="4" borderId="6" xfId="0" applyFill="1" applyBorder="1"/>
    <xf numFmtId="1" fontId="16" fillId="5" borderId="12" xfId="0" applyNumberFormat="1" applyFont="1" applyFill="1" applyBorder="1" applyAlignment="1" applyProtection="1">
      <alignment horizontal="center" vertical="center"/>
    </xf>
    <xf numFmtId="0" fontId="3" fillId="4" borderId="6" xfId="0" applyFont="1" applyFill="1" applyBorder="1" applyAlignment="1">
      <alignment horizontal="left" vertical="center"/>
    </xf>
    <xf numFmtId="38" fontId="18" fillId="0" borderId="29" xfId="0" applyNumberFormat="1" applyFont="1" applyFill="1" applyBorder="1" applyAlignment="1" applyProtection="1">
      <alignment horizontal="center" vertical="center"/>
    </xf>
    <xf numFmtId="1" fontId="16" fillId="5" borderId="0" xfId="0" applyNumberFormat="1" applyFont="1" applyFill="1" applyBorder="1" applyAlignment="1" applyProtection="1">
      <alignment horizontal="center" vertical="center"/>
    </xf>
    <xf numFmtId="1" fontId="18" fillId="4" borderId="1" xfId="0" applyNumberFormat="1" applyFont="1" applyFill="1" applyBorder="1" applyAlignment="1" applyProtection="1">
      <alignment horizontal="center" vertical="center"/>
    </xf>
    <xf numFmtId="40" fontId="18" fillId="4" borderId="39" xfId="0" applyNumberFormat="1" applyFont="1" applyFill="1" applyBorder="1" applyAlignment="1" applyProtection="1">
      <alignment horizontal="center" vertical="center"/>
    </xf>
    <xf numFmtId="40" fontId="0" fillId="4" borderId="40" xfId="0" applyNumberFormat="1" applyFont="1" applyFill="1" applyBorder="1" applyAlignment="1">
      <alignment horizontal="center" vertical="center" wrapText="1"/>
    </xf>
    <xf numFmtId="167" fontId="24" fillId="4" borderId="22" xfId="1" applyNumberFormat="1" applyFont="1" applyFill="1" applyBorder="1" applyAlignment="1" applyProtection="1">
      <alignment horizontal="center" vertical="center"/>
    </xf>
    <xf numFmtId="167" fontId="24" fillId="4" borderId="0" xfId="1" applyNumberFormat="1" applyFont="1" applyFill="1" applyBorder="1" applyAlignment="1" applyProtection="1">
      <alignment horizontal="center" vertical="center"/>
    </xf>
    <xf numFmtId="167" fontId="24" fillId="4" borderId="12" xfId="1" applyNumberFormat="1" applyFont="1" applyFill="1" applyBorder="1" applyAlignment="1" applyProtection="1">
      <alignment horizontal="center" vertical="center"/>
    </xf>
    <xf numFmtId="38" fontId="18" fillId="5" borderId="0" xfId="0" applyNumberFormat="1" applyFont="1" applyFill="1" applyAlignment="1">
      <alignment horizontal="center" vertical="center"/>
    </xf>
    <xf numFmtId="165" fontId="18" fillId="5" borderId="0" xfId="0" applyNumberFormat="1" applyFont="1" applyFill="1" applyAlignment="1">
      <alignment horizontal="center" vertical="center"/>
    </xf>
    <xf numFmtId="38" fontId="18" fillId="5" borderId="7" xfId="0" applyNumberFormat="1" applyFont="1" applyFill="1" applyBorder="1" applyAlignment="1">
      <alignment horizontal="center" vertical="center"/>
    </xf>
    <xf numFmtId="0" fontId="0" fillId="5" borderId="0" xfId="0" applyFill="1" applyAlignment="1">
      <alignment horizontal="center" vertical="center" wrapText="1"/>
    </xf>
    <xf numFmtId="0" fontId="0" fillId="5" borderId="8" xfId="0" applyFill="1" applyBorder="1" applyAlignment="1">
      <alignment horizontal="center" vertical="center" wrapText="1"/>
    </xf>
    <xf numFmtId="38" fontId="18" fillId="5" borderId="0" xfId="0" applyNumberFormat="1" applyFont="1" applyFill="1" applyBorder="1" applyAlignment="1">
      <alignment horizontal="center" vertical="center"/>
    </xf>
    <xf numFmtId="165" fontId="18" fillId="5" borderId="29" xfId="0" applyNumberFormat="1" applyFont="1" applyFill="1" applyBorder="1" applyAlignment="1">
      <alignment horizontal="center" vertical="center"/>
    </xf>
    <xf numFmtId="165" fontId="18" fillId="5" borderId="19" xfId="0" applyNumberFormat="1" applyFont="1" applyFill="1" applyBorder="1" applyAlignment="1">
      <alignment horizontal="center" vertical="center"/>
    </xf>
    <xf numFmtId="165" fontId="16" fillId="4" borderId="24" xfId="0" applyNumberFormat="1" applyFont="1" applyFill="1" applyBorder="1" applyAlignment="1" applyProtection="1">
      <alignment horizontal="center" vertical="center"/>
    </xf>
    <xf numFmtId="0" fontId="0" fillId="5" borderId="29" xfId="0" applyFill="1" applyBorder="1" applyAlignment="1">
      <alignment horizontal="center" vertical="center" wrapText="1"/>
    </xf>
    <xf numFmtId="0" fontId="9" fillId="4" borderId="6" xfId="0" applyFont="1" applyFill="1" applyBorder="1" applyAlignment="1">
      <alignment vertical="center"/>
    </xf>
    <xf numFmtId="9" fontId="24" fillId="4" borderId="8" xfId="1" applyFont="1" applyFill="1" applyBorder="1" applyAlignment="1">
      <alignment horizontal="center" vertical="center"/>
    </xf>
    <xf numFmtId="165" fontId="16" fillId="4" borderId="0" xfId="0" applyNumberFormat="1" applyFont="1" applyFill="1" applyAlignment="1">
      <alignment horizontal="center" vertical="center"/>
    </xf>
    <xf numFmtId="2" fontId="18" fillId="4" borderId="7" xfId="0" applyNumberFormat="1" applyFont="1" applyFill="1" applyBorder="1" applyAlignment="1">
      <alignment horizontal="center" vertical="center"/>
    </xf>
    <xf numFmtId="40" fontId="18" fillId="4" borderId="7" xfId="0" applyNumberFormat="1" applyFont="1" applyFill="1" applyBorder="1" applyAlignment="1">
      <alignment horizontal="center" vertical="center"/>
    </xf>
    <xf numFmtId="1" fontId="16" fillId="4" borderId="19" xfId="0" applyNumberFormat="1" applyFont="1" applyFill="1" applyBorder="1" applyAlignment="1">
      <alignment horizontal="center" vertical="center"/>
    </xf>
    <xf numFmtId="9" fontId="24" fillId="4" borderId="19" xfId="1" applyFont="1" applyFill="1" applyBorder="1" applyAlignment="1">
      <alignment horizontal="center" vertical="center"/>
    </xf>
    <xf numFmtId="38" fontId="18" fillId="4" borderId="7" xfId="0" applyNumberFormat="1" applyFont="1" applyFill="1" applyBorder="1" applyAlignment="1">
      <alignment horizontal="center" vertical="center"/>
    </xf>
    <xf numFmtId="40" fontId="18" fillId="5" borderId="0" xfId="0" applyNumberFormat="1" applyFont="1" applyFill="1" applyAlignment="1">
      <alignment horizontal="center" vertical="center"/>
    </xf>
    <xf numFmtId="38" fontId="16" fillId="4" borderId="14" xfId="0" applyNumberFormat="1" applyFont="1" applyFill="1" applyBorder="1" applyAlignment="1">
      <alignment horizontal="center" vertical="center"/>
    </xf>
    <xf numFmtId="9" fontId="24" fillId="4" borderId="0" xfId="1" applyFont="1" applyFill="1" applyAlignment="1">
      <alignment horizontal="center" vertical="center"/>
    </xf>
    <xf numFmtId="40" fontId="16" fillId="4" borderId="0" xfId="0" applyNumberFormat="1" applyFont="1" applyFill="1" applyAlignment="1">
      <alignment horizontal="center" vertical="center"/>
    </xf>
    <xf numFmtId="165" fontId="16" fillId="4" borderId="29" xfId="0" applyNumberFormat="1" applyFont="1" applyFill="1" applyBorder="1" applyAlignment="1">
      <alignment horizontal="center" vertical="center"/>
    </xf>
    <xf numFmtId="38" fontId="18" fillId="4" borderId="19" xfId="0" applyNumberFormat="1" applyFont="1" applyFill="1" applyBorder="1" applyAlignment="1">
      <alignment horizontal="center" vertical="center"/>
    </xf>
    <xf numFmtId="40" fontId="18" fillId="5" borderId="19" xfId="0" applyNumberFormat="1" applyFont="1" applyFill="1" applyBorder="1" applyAlignment="1">
      <alignment horizontal="center" vertical="center"/>
    </xf>
    <xf numFmtId="9" fontId="24" fillId="4" borderId="0" xfId="1" applyFont="1" applyFill="1" applyBorder="1" applyAlignment="1">
      <alignment horizontal="center" vertical="center"/>
    </xf>
    <xf numFmtId="0" fontId="25" fillId="5" borderId="12" xfId="0" applyFont="1" applyFill="1" applyBorder="1" applyAlignment="1">
      <alignment horizontal="center" vertical="center" wrapText="1"/>
    </xf>
    <xf numFmtId="166" fontId="0" fillId="5" borderId="0" xfId="0" applyNumberFormat="1" applyFill="1" applyBorder="1" applyAlignment="1">
      <alignment horizontal="center" vertical="center" wrapText="1"/>
    </xf>
    <xf numFmtId="38" fontId="18" fillId="5" borderId="41" xfId="0" applyNumberFormat="1" applyFont="1" applyFill="1" applyBorder="1" applyAlignment="1">
      <alignment horizontal="center" vertical="center"/>
    </xf>
    <xf numFmtId="0" fontId="25" fillId="5" borderId="42" xfId="0" applyFont="1" applyFill="1" applyBorder="1" applyAlignment="1">
      <alignment horizontal="center" vertical="center" wrapText="1"/>
    </xf>
    <xf numFmtId="38" fontId="18" fillId="5" borderId="43" xfId="0" applyNumberFormat="1" applyFont="1" applyFill="1" applyBorder="1" applyAlignment="1">
      <alignment horizontal="center" vertical="center"/>
    </xf>
    <xf numFmtId="2" fontId="21" fillId="4" borderId="5" xfId="0" applyNumberFormat="1" applyFont="1" applyFill="1" applyBorder="1" applyAlignment="1" applyProtection="1">
      <alignment horizontal="left" vertical="center"/>
    </xf>
    <xf numFmtId="0" fontId="0" fillId="6" borderId="0" xfId="0" applyFill="1" applyBorder="1" applyAlignment="1">
      <alignment horizontal="center" vertical="center" wrapText="1"/>
    </xf>
    <xf numFmtId="0" fontId="0" fillId="6" borderId="12" xfId="0" applyFont="1" applyFill="1" applyBorder="1" applyAlignment="1">
      <alignment horizontal="center" vertical="center" wrapText="1"/>
    </xf>
    <xf numFmtId="168" fontId="14" fillId="4" borderId="9" xfId="2" applyNumberFormat="1" applyFont="1" applyFill="1" applyBorder="1" applyAlignment="1">
      <alignment horizontal="center" vertical="center" wrapText="1"/>
    </xf>
    <xf numFmtId="168" fontId="14" fillId="4" borderId="0" xfId="2" applyNumberFormat="1" applyFont="1" applyFill="1" applyBorder="1" applyAlignment="1">
      <alignment horizontal="center" vertical="center" wrapText="1"/>
    </xf>
    <xf numFmtId="168" fontId="14" fillId="4" borderId="9" xfId="2" applyNumberFormat="1" applyFont="1" applyFill="1" applyBorder="1" applyAlignment="1">
      <alignment horizontal="left" vertical="center" wrapText="1"/>
    </xf>
    <xf numFmtId="168" fontId="14" fillId="4" borderId="0" xfId="2" applyNumberFormat="1" applyFont="1" applyFill="1" applyBorder="1" applyAlignment="1">
      <alignment horizontal="left" vertical="center" wrapText="1"/>
    </xf>
    <xf numFmtId="168" fontId="14" fillId="4" borderId="12" xfId="2" applyNumberFormat="1" applyFont="1" applyFill="1" applyBorder="1" applyAlignment="1">
      <alignment horizontal="left" vertical="center" wrapText="1"/>
    </xf>
    <xf numFmtId="168" fontId="14" fillId="4" borderId="38" xfId="2" applyNumberFormat="1" applyFont="1" applyFill="1" applyBorder="1" applyAlignment="1">
      <alignment horizontal="left" vertical="center" wrapText="1"/>
    </xf>
    <xf numFmtId="168" fontId="14" fillId="4" borderId="7" xfId="2" applyNumberFormat="1" applyFont="1" applyFill="1" applyBorder="1" applyAlignment="1">
      <alignment horizontal="left" vertical="center" wrapText="1"/>
    </xf>
    <xf numFmtId="168" fontId="14" fillId="4" borderId="17" xfId="2" applyNumberFormat="1" applyFont="1" applyFill="1" applyBorder="1" applyAlignment="1">
      <alignment horizontal="left" vertical="center" wrapText="1"/>
    </xf>
    <xf numFmtId="10" fontId="24" fillId="4" borderId="8" xfId="1" applyNumberFormat="1" applyFont="1" applyFill="1" applyBorder="1" applyAlignment="1">
      <alignment horizontal="center" vertical="center"/>
    </xf>
    <xf numFmtId="169" fontId="16" fillId="4" borderId="0" xfId="0" applyNumberFormat="1" applyFont="1" applyFill="1" applyAlignment="1">
      <alignment horizontal="center" vertical="center"/>
    </xf>
    <xf numFmtId="169" fontId="16" fillId="4" borderId="0" xfId="0" applyNumberFormat="1" applyFont="1" applyFill="1" applyBorder="1" applyAlignment="1">
      <alignment horizontal="center" vertical="center"/>
    </xf>
    <xf numFmtId="169" fontId="16" fillId="4" borderId="12" xfId="0" applyNumberFormat="1" applyFont="1" applyFill="1" applyBorder="1" applyAlignment="1" applyProtection="1">
      <alignment horizontal="center" vertical="center"/>
    </xf>
    <xf numFmtId="0" fontId="1" fillId="7" borderId="4" xfId="0" applyFont="1" applyFill="1" applyBorder="1" applyAlignment="1">
      <alignment horizontal="left" vertical="center" wrapText="1"/>
    </xf>
    <xf numFmtId="2" fontId="21" fillId="7" borderId="4" xfId="0" applyNumberFormat="1" applyFont="1" applyFill="1" applyBorder="1" applyAlignment="1" applyProtection="1">
      <alignment horizontal="left" vertical="center" wrapText="1"/>
    </xf>
    <xf numFmtId="2" fontId="17" fillId="4" borderId="0" xfId="0" applyNumberFormat="1" applyFont="1" applyFill="1" applyBorder="1" applyAlignment="1" applyProtection="1">
      <alignment horizontal="left" vertical="center"/>
    </xf>
    <xf numFmtId="2" fontId="27" fillId="4" borderId="0" xfId="0" applyNumberFormat="1" applyFont="1" applyFill="1" applyBorder="1" applyAlignment="1" applyProtection="1">
      <alignment horizontal="left" vertical="center"/>
    </xf>
    <xf numFmtId="2" fontId="19" fillId="0" borderId="3" xfId="0" applyNumberFormat="1" applyFont="1" applyFill="1" applyBorder="1" applyAlignment="1" applyProtection="1">
      <alignment horizontal="center" vertical="center"/>
    </xf>
    <xf numFmtId="2" fontId="19" fillId="0" borderId="4" xfId="0" applyNumberFormat="1" applyFont="1" applyFill="1" applyBorder="1" applyAlignment="1" applyProtection="1">
      <alignment horizontal="center" vertical="center"/>
    </xf>
    <xf numFmtId="2" fontId="19" fillId="0" borderId="6" xfId="0" applyNumberFormat="1" applyFont="1" applyFill="1" applyBorder="1" applyAlignment="1" applyProtection="1">
      <alignment horizontal="center" vertical="center"/>
    </xf>
    <xf numFmtId="2" fontId="23" fillId="0" borderId="13" xfId="0" applyNumberFormat="1" applyFont="1" applyFill="1" applyBorder="1" applyAlignment="1" applyProtection="1">
      <alignment horizontal="center" vertical="center"/>
    </xf>
    <xf numFmtId="2" fontId="23" fillId="0" borderId="14" xfId="0" applyNumberFormat="1" applyFont="1" applyFill="1" applyBorder="1" applyAlignment="1" applyProtection="1">
      <alignment horizontal="center" vertical="center"/>
    </xf>
    <xf numFmtId="2" fontId="23" fillId="0" borderId="15" xfId="0" applyNumberFormat="1" applyFont="1" applyFill="1" applyBorder="1" applyAlignment="1" applyProtection="1">
      <alignment horizontal="center" vertical="center"/>
    </xf>
    <xf numFmtId="2" fontId="23" fillId="0" borderId="6" xfId="0" applyNumberFormat="1" applyFont="1" applyFill="1" applyBorder="1" applyAlignment="1" applyProtection="1">
      <alignment horizontal="center" vertical="center"/>
    </xf>
    <xf numFmtId="2" fontId="23" fillId="0" borderId="0" xfId="0" applyNumberFormat="1" applyFont="1" applyFill="1" applyBorder="1" applyAlignment="1" applyProtection="1">
      <alignment horizontal="center" vertical="center"/>
    </xf>
    <xf numFmtId="2" fontId="23" fillId="0" borderId="12" xfId="0" applyNumberFormat="1" applyFont="1" applyFill="1" applyBorder="1" applyAlignment="1" applyProtection="1">
      <alignment horizontal="center" vertical="center"/>
    </xf>
    <xf numFmtId="2" fontId="23" fillId="0" borderId="16" xfId="0" applyNumberFormat="1" applyFont="1" applyFill="1" applyBorder="1" applyAlignment="1" applyProtection="1">
      <alignment horizontal="center" vertical="center"/>
    </xf>
    <xf numFmtId="2" fontId="23" fillId="0" borderId="7" xfId="0" applyNumberFormat="1" applyFont="1" applyFill="1" applyBorder="1" applyAlignment="1" applyProtection="1">
      <alignment horizontal="center" vertical="center"/>
    </xf>
    <xf numFmtId="2" fontId="23" fillId="0" borderId="17" xfId="0" applyNumberFormat="1" applyFont="1" applyFill="1" applyBorder="1" applyAlignment="1" applyProtection="1">
      <alignment horizontal="center" vertical="center"/>
    </xf>
    <xf numFmtId="2" fontId="21" fillId="4" borderId="4" xfId="0" applyNumberFormat="1" applyFont="1" applyFill="1" applyBorder="1" applyAlignment="1" applyProtection="1">
      <alignment horizontal="left" vertical="center" wrapText="1"/>
    </xf>
    <xf numFmtId="2" fontId="21" fillId="4" borderId="25" xfId="0" applyNumberFormat="1" applyFont="1" applyFill="1" applyBorder="1" applyAlignment="1" applyProtection="1">
      <alignment horizontal="left" vertical="center" wrapText="1"/>
    </xf>
    <xf numFmtId="2" fontId="19" fillId="0" borderId="5" xfId="0" applyNumberFormat="1" applyFont="1" applyFill="1" applyBorder="1" applyAlignment="1" applyProtection="1">
      <alignment horizontal="center" vertical="center"/>
    </xf>
    <xf numFmtId="2" fontId="4" fillId="0" borderId="13" xfId="0" applyNumberFormat="1" applyFont="1" applyFill="1" applyBorder="1" applyAlignment="1" applyProtection="1">
      <alignment horizontal="center" vertical="center"/>
    </xf>
    <xf numFmtId="2" fontId="4" fillId="0" borderId="14" xfId="0" applyNumberFormat="1" applyFont="1" applyFill="1" applyBorder="1" applyAlignment="1" applyProtection="1">
      <alignment horizontal="center" vertical="center"/>
    </xf>
    <xf numFmtId="2" fontId="4" fillId="0" borderId="15" xfId="0" applyNumberFormat="1" applyFont="1" applyFill="1" applyBorder="1" applyAlignment="1" applyProtection="1">
      <alignment horizontal="center" vertical="center"/>
    </xf>
    <xf numFmtId="2" fontId="4" fillId="0" borderId="6" xfId="0" applyNumberFormat="1" applyFont="1" applyFill="1" applyBorder="1" applyAlignment="1" applyProtection="1">
      <alignment horizontal="center" vertical="center"/>
    </xf>
    <xf numFmtId="2" fontId="4" fillId="0" borderId="0" xfId="0" applyNumberFormat="1" applyFont="1" applyFill="1" applyBorder="1" applyAlignment="1" applyProtection="1">
      <alignment horizontal="center" vertical="center"/>
    </xf>
    <xf numFmtId="2" fontId="4" fillId="0" borderId="12" xfId="0" applyNumberFormat="1" applyFont="1" applyFill="1" applyBorder="1" applyAlignment="1" applyProtection="1">
      <alignment horizontal="center" vertical="center"/>
    </xf>
    <xf numFmtId="2" fontId="4" fillId="0" borderId="3" xfId="0" applyNumberFormat="1" applyFont="1" applyFill="1" applyBorder="1" applyAlignment="1" applyProtection="1">
      <alignment horizontal="center" vertical="center"/>
    </xf>
    <xf numFmtId="2" fontId="4" fillId="0" borderId="4" xfId="0" applyNumberFormat="1" applyFont="1" applyFill="1" applyBorder="1" applyAlignment="1" applyProtection="1">
      <alignment horizontal="center" vertical="center"/>
    </xf>
    <xf numFmtId="0" fontId="9" fillId="4" borderId="0" xfId="0" applyFont="1" applyFill="1" applyBorder="1" applyAlignment="1">
      <alignment vertical="center"/>
    </xf>
    <xf numFmtId="2" fontId="6" fillId="0" borderId="13" xfId="0" applyNumberFormat="1" applyFont="1" applyFill="1" applyBorder="1" applyAlignment="1" applyProtection="1">
      <alignment horizontal="center" vertical="center"/>
    </xf>
    <xf numFmtId="2" fontId="6" fillId="0" borderId="14" xfId="0" applyNumberFormat="1" applyFont="1" applyFill="1" applyBorder="1" applyAlignment="1" applyProtection="1">
      <alignment horizontal="center" vertical="center"/>
    </xf>
    <xf numFmtId="2" fontId="6" fillId="0" borderId="15" xfId="0" applyNumberFormat="1" applyFont="1" applyFill="1" applyBorder="1" applyAlignment="1" applyProtection="1">
      <alignment horizontal="center" vertical="center"/>
    </xf>
    <xf numFmtId="2" fontId="6" fillId="0" borderId="6" xfId="0" applyNumberFormat="1" applyFont="1" applyFill="1" applyBorder="1" applyAlignment="1" applyProtection="1">
      <alignment horizontal="center" vertical="center"/>
    </xf>
    <xf numFmtId="2" fontId="6" fillId="0" borderId="0" xfId="0" applyNumberFormat="1" applyFont="1" applyFill="1" applyBorder="1" applyAlignment="1" applyProtection="1">
      <alignment horizontal="center" vertical="center"/>
    </xf>
    <xf numFmtId="2" fontId="6" fillId="0" borderId="12" xfId="0" applyNumberFormat="1" applyFont="1" applyFill="1" applyBorder="1" applyAlignment="1" applyProtection="1">
      <alignment horizontal="center" vertical="center"/>
    </xf>
    <xf numFmtId="2" fontId="6" fillId="0" borderId="7" xfId="0" applyNumberFormat="1" applyFont="1" applyFill="1" applyBorder="1" applyAlignment="1" applyProtection="1">
      <alignment horizontal="center" vertical="center"/>
    </xf>
    <xf numFmtId="2" fontId="6" fillId="0" borderId="17" xfId="0" applyNumberFormat="1" applyFont="1" applyFill="1" applyBorder="1" applyAlignment="1" applyProtection="1">
      <alignment horizontal="center" vertical="center"/>
    </xf>
    <xf numFmtId="0" fontId="3" fillId="0" borderId="0" xfId="0" applyFont="1" applyFill="1" applyAlignment="1">
      <alignment horizontal="left" vertical="center"/>
    </xf>
    <xf numFmtId="0" fontId="3" fillId="4" borderId="0" xfId="0" applyFont="1" applyFill="1" applyAlignment="1">
      <alignment horizontal="left" vertical="center"/>
    </xf>
    <xf numFmtId="0" fontId="0" fillId="0" borderId="0" xfId="0" applyFill="1" applyBorder="1" applyAlignment="1">
      <alignment horizontal="center" vertical="center"/>
    </xf>
    <xf numFmtId="0" fontId="9" fillId="4" borderId="0" xfId="0" applyFont="1" applyFill="1" applyAlignment="1">
      <alignment horizontal="left" vertical="center"/>
    </xf>
    <xf numFmtId="0" fontId="9" fillId="4" borderId="12" xfId="0" applyFont="1" applyFill="1" applyBorder="1" applyAlignment="1">
      <alignment horizontal="left" vertical="center"/>
    </xf>
    <xf numFmtId="0" fontId="0" fillId="4" borderId="0" xfId="0" applyFill="1" applyAlignment="1">
      <alignment horizontal="center" vertical="center"/>
    </xf>
    <xf numFmtId="0" fontId="9" fillId="4" borderId="6" xfId="0" applyFont="1" applyFill="1" applyBorder="1" applyAlignment="1">
      <alignment vertical="center"/>
    </xf>
    <xf numFmtId="0" fontId="9" fillId="4" borderId="12" xfId="0" applyFont="1" applyFill="1" applyBorder="1" applyAlignment="1">
      <alignment vertical="center"/>
    </xf>
    <xf numFmtId="0" fontId="0" fillId="0" borderId="0" xfId="0" applyFont="1" applyAlignment="1">
      <alignment horizontal="left"/>
    </xf>
    <xf numFmtId="0" fontId="0" fillId="0" borderId="35" xfId="0" applyBorder="1" applyAlignment="1">
      <alignment horizontal="left" vertical="center" wrapText="1"/>
    </xf>
    <xf numFmtId="0" fontId="0" fillId="0" borderId="28" xfId="0" applyBorder="1" applyAlignment="1">
      <alignment horizontal="left" vertical="center" wrapText="1"/>
    </xf>
    <xf numFmtId="0" fontId="0" fillId="0" borderId="25" xfId="0" applyBorder="1" applyAlignment="1">
      <alignment horizontal="left" vertical="center" wrapText="1"/>
    </xf>
    <xf numFmtId="0" fontId="0" fillId="0" borderId="0" xfId="0" applyAlignment="1">
      <alignment horizontal="center"/>
    </xf>
    <xf numFmtId="0" fontId="0" fillId="0" borderId="0" xfId="0" applyAlignment="1">
      <alignment horizontal="center" vertical="center"/>
    </xf>
  </cellXfs>
  <cellStyles count="3">
    <cellStyle name="Currency" xfId="2" builtinId="4"/>
    <cellStyle name="Normal" xfId="0" builtinId="0"/>
    <cellStyle name="Percent"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cked"/>
        <c:varyColors val="0"/>
        <c:ser>
          <c:idx val="0"/>
          <c:order val="0"/>
          <c:tx>
            <c:v>Valor Intrínseco</c:v>
          </c:tx>
          <c:marker>
            <c:symbol val="none"/>
          </c:marker>
          <c:val>
            <c:numRef>
              <c:f>'4. Valoración'!$I$23:$N$23</c:f>
              <c:numCache>
                <c:formatCode>_-[$€-2]\ * #,##0.0_-;\-[$€-2]\ * #,##0.0_-;_-[$€-2]\ * "-"??_-;_-@_-</c:formatCode>
                <c:ptCount val="6"/>
                <c:pt idx="0">
                  <c:v>40.450000000000003</c:v>
                </c:pt>
                <c:pt idx="1">
                  <c:v>61.463499999999996</c:v>
                </c:pt>
                <c:pt idx="2">
                  <c:v>70.690525000000008</c:v>
                </c:pt>
                <c:pt idx="3">
                  <c:v>81.301603749999998</c:v>
                </c:pt>
                <c:pt idx="4">
                  <c:v>93.50434431250001</c:v>
                </c:pt>
                <c:pt idx="5">
                  <c:v>107.53749595937499</c:v>
                </c:pt>
              </c:numCache>
            </c:numRef>
          </c:val>
          <c:smooth val="0"/>
          <c:extLst>
            <c:ext xmlns:c16="http://schemas.microsoft.com/office/drawing/2014/chart" uri="{C3380CC4-5D6E-409C-BE32-E72D297353CC}">
              <c16:uniqueId val="{00000000-A06F-4451-AAE0-D4FFAE5046A5}"/>
            </c:ext>
          </c:extLst>
        </c:ser>
        <c:dLbls>
          <c:showLegendKey val="0"/>
          <c:showVal val="0"/>
          <c:showCatName val="0"/>
          <c:showSerName val="0"/>
          <c:showPercent val="0"/>
          <c:showBubbleSize val="0"/>
        </c:dLbls>
        <c:smooth val="0"/>
        <c:axId val="202931200"/>
        <c:axId val="202973952"/>
      </c:lineChart>
      <c:catAx>
        <c:axId val="202931200"/>
        <c:scaling>
          <c:orientation val="minMax"/>
        </c:scaling>
        <c:delete val="0"/>
        <c:axPos val="b"/>
        <c:numFmt formatCode="0" sourceLinked="1"/>
        <c:majorTickMark val="out"/>
        <c:minorTickMark val="none"/>
        <c:tickLblPos val="nextTo"/>
        <c:crossAx val="202973952"/>
        <c:crosses val="autoZero"/>
        <c:auto val="1"/>
        <c:lblAlgn val="ctr"/>
        <c:lblOffset val="100"/>
        <c:noMultiLvlLbl val="0"/>
      </c:catAx>
      <c:valAx>
        <c:axId val="202973952"/>
        <c:scaling>
          <c:orientation val="minMax"/>
        </c:scaling>
        <c:delete val="0"/>
        <c:axPos val="l"/>
        <c:majorGridlines/>
        <c:numFmt formatCode="_-[$€-2]\ * #,##0.0_-;\-[$€-2]\ * #,##0.0_-;_-[$€-2]\ * &quot;-&quot;??_-;_-@_-" sourceLinked="1"/>
        <c:majorTickMark val="out"/>
        <c:minorTickMark val="none"/>
        <c:tickLblPos val="nextTo"/>
        <c:crossAx val="202931200"/>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492125</xdr:colOff>
      <xdr:row>1</xdr:row>
      <xdr:rowOff>317500</xdr:rowOff>
    </xdr:from>
    <xdr:to>
      <xdr:col>1</xdr:col>
      <xdr:colOff>2974975</xdr:colOff>
      <xdr:row>6</xdr:row>
      <xdr:rowOff>50800</xdr:rowOff>
    </xdr:to>
    <xdr:pic>
      <xdr:nvPicPr>
        <xdr:cNvPr id="4" name="Picture 3" descr="We have completed 28 lead generation campaigns for Sii - Instream Group">
          <a:extLst>
            <a:ext uri="{FF2B5EF4-FFF2-40B4-BE49-F238E27FC236}">
              <a16:creationId xmlns:a16="http://schemas.microsoft.com/office/drawing/2014/main" id="{99C287E6-80DB-A241-8D27-CADF172C25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6125" y="539750"/>
          <a:ext cx="2482850" cy="939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330200</xdr:colOff>
      <xdr:row>2</xdr:row>
      <xdr:rowOff>76200</xdr:rowOff>
    </xdr:from>
    <xdr:to>
      <xdr:col>1</xdr:col>
      <xdr:colOff>2819400</xdr:colOff>
      <xdr:row>6</xdr:row>
      <xdr:rowOff>254000</xdr:rowOff>
    </xdr:to>
    <xdr:pic>
      <xdr:nvPicPr>
        <xdr:cNvPr id="4" name="Picture 3" descr="We have completed 28 lead generation campaigns for Sii - Instream Group">
          <a:extLst>
            <a:ext uri="{FF2B5EF4-FFF2-40B4-BE49-F238E27FC236}">
              <a16:creationId xmlns:a16="http://schemas.microsoft.com/office/drawing/2014/main" id="{80A42A27-4ACA-E147-82A8-7318169A8C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6900" y="482600"/>
          <a:ext cx="2489200" cy="939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660400</xdr:colOff>
      <xdr:row>2</xdr:row>
      <xdr:rowOff>101600</xdr:rowOff>
    </xdr:from>
    <xdr:to>
      <xdr:col>1</xdr:col>
      <xdr:colOff>3149600</xdr:colOff>
      <xdr:row>6</xdr:row>
      <xdr:rowOff>279400</xdr:rowOff>
    </xdr:to>
    <xdr:pic>
      <xdr:nvPicPr>
        <xdr:cNvPr id="4" name="Picture 3" descr="We have completed 28 lead generation campaigns for Sii - Instream Group">
          <a:extLst>
            <a:ext uri="{FF2B5EF4-FFF2-40B4-BE49-F238E27FC236}">
              <a16:creationId xmlns:a16="http://schemas.microsoft.com/office/drawing/2014/main" id="{9EF92983-7307-B148-B675-A8F5817E48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7900" y="495300"/>
          <a:ext cx="2489200" cy="939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704850</xdr:colOff>
      <xdr:row>25</xdr:row>
      <xdr:rowOff>61912</xdr:rowOff>
    </xdr:from>
    <xdr:to>
      <xdr:col>10</xdr:col>
      <xdr:colOff>257175</xdr:colOff>
      <xdr:row>39</xdr:row>
      <xdr:rowOff>138112</xdr:rowOff>
    </xdr:to>
    <xdr:graphicFrame macro="">
      <xdr:nvGraphicFramePr>
        <xdr:cNvPr id="3" name="2 Gráfico">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101600</xdr:colOff>
      <xdr:row>3</xdr:row>
      <xdr:rowOff>38100</xdr:rowOff>
    </xdr:from>
    <xdr:to>
      <xdr:col>1</xdr:col>
      <xdr:colOff>2590800</xdr:colOff>
      <xdr:row>6</xdr:row>
      <xdr:rowOff>406400</xdr:rowOff>
    </xdr:to>
    <xdr:pic>
      <xdr:nvPicPr>
        <xdr:cNvPr id="4" name="Picture 3" descr="We have completed 28 lead generation campaigns for Sii - Instream Group">
          <a:extLst>
            <a:ext uri="{FF2B5EF4-FFF2-40B4-BE49-F238E27FC236}">
              <a16:creationId xmlns:a16="http://schemas.microsoft.com/office/drawing/2014/main" id="{22AAA6EA-F136-F34B-9C61-8C16E34BE0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06400" y="622300"/>
          <a:ext cx="2489200" cy="939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46"/>
  <sheetViews>
    <sheetView topLeftCell="L14" zoomScaleNormal="100" workbookViewId="0">
      <selection activeCell="R26" sqref="R26"/>
    </sheetView>
  </sheetViews>
  <sheetFormatPr baseColWidth="10" defaultColWidth="11.5" defaultRowHeight="16" outlineLevelRow="1" x14ac:dyDescent="0.2"/>
  <cols>
    <col min="1" max="1" width="3.33203125" style="42" customWidth="1"/>
    <col min="2" max="2" width="47" style="31" customWidth="1"/>
    <col min="3" max="14" width="11" style="71" customWidth="1"/>
    <col min="15" max="15" width="14.5" style="42" customWidth="1"/>
    <col min="16" max="16384" width="11.5" style="42"/>
  </cols>
  <sheetData>
    <row r="1" spans="2:19" ht="17" thickBot="1" x14ac:dyDescent="0.25"/>
    <row r="2" spans="2:19" ht="30" customHeight="1" x14ac:dyDescent="0.2">
      <c r="B2" s="277"/>
      <c r="C2" s="280"/>
      <c r="D2" s="281"/>
      <c r="E2" s="281"/>
      <c r="F2" s="281"/>
      <c r="G2" s="281"/>
      <c r="H2" s="281"/>
      <c r="I2" s="281"/>
      <c r="J2" s="281"/>
      <c r="K2" s="281"/>
      <c r="L2" s="281"/>
      <c r="M2" s="281"/>
      <c r="N2" s="282"/>
      <c r="O2" s="24"/>
      <c r="P2" s="24"/>
      <c r="Q2" s="14"/>
      <c r="R2" s="14"/>
    </row>
    <row r="3" spans="2:19" ht="16" customHeight="1" x14ac:dyDescent="0.2">
      <c r="B3" s="278"/>
      <c r="C3" s="283"/>
      <c r="D3" s="284"/>
      <c r="E3" s="284"/>
      <c r="F3" s="284"/>
      <c r="G3" s="284"/>
      <c r="H3" s="284"/>
      <c r="I3" s="284"/>
      <c r="J3" s="284"/>
      <c r="K3" s="284"/>
      <c r="L3" s="284"/>
      <c r="M3" s="284"/>
      <c r="N3" s="285"/>
      <c r="O3" s="24"/>
      <c r="P3" s="24"/>
      <c r="Q3" s="14"/>
      <c r="R3" s="14"/>
    </row>
    <row r="4" spans="2:19" ht="16" customHeight="1" x14ac:dyDescent="0.2">
      <c r="B4" s="278"/>
      <c r="C4" s="283"/>
      <c r="D4" s="284"/>
      <c r="E4" s="284"/>
      <c r="F4" s="284"/>
      <c r="G4" s="284"/>
      <c r="H4" s="284"/>
      <c r="I4" s="284"/>
      <c r="J4" s="284"/>
      <c r="K4" s="284"/>
      <c r="L4" s="284"/>
      <c r="M4" s="284"/>
      <c r="N4" s="285"/>
      <c r="O4" s="24"/>
      <c r="P4" s="24"/>
      <c r="Q4" s="14"/>
      <c r="R4" s="14"/>
    </row>
    <row r="5" spans="2:19" ht="16" customHeight="1" x14ac:dyDescent="0.2">
      <c r="B5" s="278"/>
      <c r="C5" s="283"/>
      <c r="D5" s="284"/>
      <c r="E5" s="284"/>
      <c r="F5" s="284"/>
      <c r="G5" s="284"/>
      <c r="H5" s="284"/>
      <c r="I5" s="284"/>
      <c r="J5" s="284"/>
      <c r="K5" s="284"/>
      <c r="L5" s="284"/>
      <c r="M5" s="284"/>
      <c r="N5" s="285"/>
      <c r="O5" s="24"/>
      <c r="P5" s="24"/>
      <c r="Q5" s="14"/>
      <c r="R5" s="14"/>
    </row>
    <row r="6" spans="2:19" ht="16" customHeight="1" x14ac:dyDescent="0.2">
      <c r="B6" s="278"/>
      <c r="C6" s="283"/>
      <c r="D6" s="284"/>
      <c r="E6" s="284"/>
      <c r="F6" s="284"/>
      <c r="G6" s="284"/>
      <c r="H6" s="284"/>
      <c r="I6" s="284"/>
      <c r="J6" s="284"/>
      <c r="K6" s="284"/>
      <c r="L6" s="284"/>
      <c r="M6" s="284"/>
      <c r="N6" s="285"/>
      <c r="O6" s="24"/>
      <c r="P6" s="24"/>
      <c r="Q6" s="14"/>
    </row>
    <row r="7" spans="2:19" ht="16" customHeight="1" thickBot="1" x14ac:dyDescent="0.25">
      <c r="B7" s="278"/>
      <c r="C7" s="286"/>
      <c r="D7" s="287"/>
      <c r="E7" s="287"/>
      <c r="F7" s="287"/>
      <c r="G7" s="287"/>
      <c r="H7" s="287"/>
      <c r="I7" s="287"/>
      <c r="J7" s="287"/>
      <c r="K7" s="287"/>
      <c r="L7" s="287"/>
      <c r="M7" s="287"/>
      <c r="N7" s="288"/>
      <c r="O7" s="24"/>
      <c r="P7" s="24"/>
      <c r="Q7" s="14"/>
    </row>
    <row r="8" spans="2:19" ht="16" customHeight="1" thickBot="1" x14ac:dyDescent="0.25">
      <c r="B8" s="279"/>
      <c r="C8" s="32">
        <v>2014</v>
      </c>
      <c r="D8" s="33">
        <v>2015</v>
      </c>
      <c r="E8" s="33">
        <v>2016</v>
      </c>
      <c r="F8" s="33">
        <v>2017</v>
      </c>
      <c r="G8" s="33">
        <v>2018</v>
      </c>
      <c r="H8" s="33">
        <v>2019</v>
      </c>
      <c r="I8" s="172">
        <v>2020</v>
      </c>
      <c r="J8" s="103">
        <v>2021</v>
      </c>
      <c r="K8" s="103">
        <v>2022</v>
      </c>
      <c r="L8" s="103">
        <v>2023</v>
      </c>
      <c r="M8" s="103">
        <v>2024</v>
      </c>
      <c r="N8" s="104">
        <v>2025</v>
      </c>
      <c r="O8" s="14"/>
      <c r="P8" s="14"/>
      <c r="Q8" s="14"/>
    </row>
    <row r="9" spans="2:19" ht="16" customHeight="1" x14ac:dyDescent="0.2">
      <c r="B9" s="68" t="s">
        <v>35</v>
      </c>
      <c r="C9" s="72"/>
      <c r="D9" s="73"/>
      <c r="E9" s="73"/>
      <c r="F9" s="73"/>
      <c r="G9" s="73"/>
      <c r="H9" s="73"/>
      <c r="I9" s="174"/>
      <c r="J9" s="73"/>
      <c r="K9" s="73"/>
      <c r="L9" s="73"/>
      <c r="M9" s="74"/>
      <c r="N9" s="75"/>
      <c r="O9" s="14"/>
      <c r="P9" s="14"/>
      <c r="Q9" s="14"/>
    </row>
    <row r="10" spans="2:19" ht="16" customHeight="1" thickBot="1" x14ac:dyDescent="0.25">
      <c r="B10" s="63" t="s">
        <v>14</v>
      </c>
      <c r="C10" s="227"/>
      <c r="D10" s="227"/>
      <c r="E10" s="227">
        <v>360</v>
      </c>
      <c r="F10" s="227">
        <v>438</v>
      </c>
      <c r="G10" s="227">
        <v>560</v>
      </c>
      <c r="H10" s="232">
        <v>631</v>
      </c>
      <c r="I10" s="175">
        <v>676</v>
      </c>
      <c r="J10" s="76">
        <f t="shared" ref="J10:N10" si="0">(I10*$P$11)+I10</f>
        <v>777.4</v>
      </c>
      <c r="K10" s="76">
        <f t="shared" si="0"/>
        <v>894.01</v>
      </c>
      <c r="L10" s="76">
        <f t="shared" si="0"/>
        <v>1028.1115</v>
      </c>
      <c r="M10" s="76">
        <f t="shared" si="0"/>
        <v>1182.328225</v>
      </c>
      <c r="N10" s="77">
        <f t="shared" si="0"/>
        <v>1359.6774587499999</v>
      </c>
      <c r="O10" s="14"/>
      <c r="P10" s="14"/>
      <c r="Q10" s="14"/>
    </row>
    <row r="11" spans="2:19" ht="15.75" customHeight="1" thickBot="1" x14ac:dyDescent="0.25">
      <c r="B11" s="197" t="s">
        <v>34</v>
      </c>
      <c r="C11" s="238" t="e">
        <f t="shared" ref="C11:H11" si="1">(C10-B10)/B10</f>
        <v>#VALUE!</v>
      </c>
      <c r="D11" s="238" t="e">
        <f t="shared" si="1"/>
        <v>#DIV/0!</v>
      </c>
      <c r="E11" s="238" t="e">
        <f t="shared" si="1"/>
        <v>#DIV/0!</v>
      </c>
      <c r="F11" s="238">
        <f t="shared" si="1"/>
        <v>0.21666666666666667</v>
      </c>
      <c r="G11" s="269">
        <f t="shared" si="1"/>
        <v>0.27853881278538811</v>
      </c>
      <c r="H11" s="238">
        <f t="shared" si="1"/>
        <v>0.12678571428571428</v>
      </c>
      <c r="I11" s="79">
        <f t="shared" ref="I11" si="2">(I10-H10)/H10</f>
        <v>7.1315372424722662E-2</v>
      </c>
      <c r="J11" s="179">
        <f t="shared" ref="J11:N11" si="3">$P$11</f>
        <v>0.15</v>
      </c>
      <c r="K11" s="79">
        <f t="shared" si="3"/>
        <v>0.15</v>
      </c>
      <c r="L11" s="79">
        <f t="shared" si="3"/>
        <v>0.15</v>
      </c>
      <c r="M11" s="79">
        <f t="shared" si="3"/>
        <v>0.15</v>
      </c>
      <c r="N11" s="80">
        <f t="shared" si="3"/>
        <v>0.15</v>
      </c>
      <c r="O11" s="43" t="s">
        <v>32</v>
      </c>
      <c r="P11" s="10">
        <v>0.15</v>
      </c>
      <c r="Q11" s="14"/>
      <c r="S11"/>
    </row>
    <row r="12" spans="2:19" ht="16" customHeight="1" x14ac:dyDescent="0.2">
      <c r="B12" s="199" t="s">
        <v>5</v>
      </c>
      <c r="C12" s="239">
        <f t="shared" ref="C12:H12" si="4">C15+C14</f>
        <v>0</v>
      </c>
      <c r="D12" s="239">
        <f t="shared" si="4"/>
        <v>0</v>
      </c>
      <c r="E12" s="239">
        <f t="shared" si="4"/>
        <v>40.24</v>
      </c>
      <c r="F12" s="239">
        <f t="shared" si="4"/>
        <v>44</v>
      </c>
      <c r="G12" s="239">
        <f t="shared" si="4"/>
        <v>54</v>
      </c>
      <c r="H12" s="249">
        <f t="shared" si="4"/>
        <v>66</v>
      </c>
      <c r="I12" s="194">
        <f t="shared" ref="I12" si="5">I15+I14</f>
        <v>54</v>
      </c>
      <c r="J12" s="235">
        <f t="shared" ref="J12:N12" si="6">J15+J14</f>
        <v>82.018000000000001</v>
      </c>
      <c r="K12" s="83">
        <f t="shared" si="6"/>
        <v>94.320700000000016</v>
      </c>
      <c r="L12" s="83">
        <f t="shared" si="6"/>
        <v>108.468805</v>
      </c>
      <c r="M12" s="83">
        <f t="shared" si="6"/>
        <v>124.73912575000001</v>
      </c>
      <c r="N12" s="84">
        <f t="shared" si="6"/>
        <v>143.44999461250001</v>
      </c>
      <c r="O12" s="14"/>
      <c r="P12" s="18"/>
      <c r="Q12" s="14"/>
    </row>
    <row r="13" spans="2:19" ht="11" customHeight="1" x14ac:dyDescent="0.2">
      <c r="B13" s="197" t="s">
        <v>15</v>
      </c>
      <c r="C13" s="238" t="e">
        <f t="shared" ref="C13:H13" si="7">(C12/C10)</f>
        <v>#DIV/0!</v>
      </c>
      <c r="D13" s="238" t="e">
        <f t="shared" si="7"/>
        <v>#DIV/0!</v>
      </c>
      <c r="E13" s="238">
        <f t="shared" si="7"/>
        <v>0.11177777777777778</v>
      </c>
      <c r="F13" s="238">
        <f t="shared" si="7"/>
        <v>0.1004566210045662</v>
      </c>
      <c r="G13" s="238">
        <f t="shared" si="7"/>
        <v>9.6428571428571433E-2</v>
      </c>
      <c r="H13" s="238">
        <f t="shared" si="7"/>
        <v>0.1045958795562599</v>
      </c>
      <c r="I13" s="80">
        <f t="shared" ref="I13" si="8">(I12/I10)</f>
        <v>7.9881656804733733E-2</v>
      </c>
      <c r="J13" s="179">
        <f>J12/J10</f>
        <v>0.10550295857988166</v>
      </c>
      <c r="K13" s="79">
        <f>K12/K10</f>
        <v>0.10550295857988168</v>
      </c>
      <c r="L13" s="79">
        <f>L12/L10</f>
        <v>0.10550295857988166</v>
      </c>
      <c r="M13" s="79">
        <f>M12/M10</f>
        <v>0.10550295857988166</v>
      </c>
      <c r="N13" s="80">
        <f>N12/N10</f>
        <v>0.10550295857988166</v>
      </c>
      <c r="O13" s="14"/>
      <c r="P13" s="14"/>
      <c r="Q13" s="14"/>
    </row>
    <row r="14" spans="2:19" ht="44" customHeight="1" thickBot="1" x14ac:dyDescent="0.25">
      <c r="B14" s="274" t="s">
        <v>82</v>
      </c>
      <c r="C14" s="227"/>
      <c r="D14" s="227"/>
      <c r="E14" s="227">
        <v>6.24</v>
      </c>
      <c r="F14" s="227">
        <v>6</v>
      </c>
      <c r="G14" s="227">
        <v>7</v>
      </c>
      <c r="H14" s="257">
        <v>23</v>
      </c>
      <c r="I14" s="255">
        <v>24</v>
      </c>
      <c r="J14" s="221">
        <f>(I14*$P$11)+I14</f>
        <v>27.6</v>
      </c>
      <c r="K14" s="219">
        <f t="shared" ref="K14:N14" si="9">(J14*$P$11)+J14</f>
        <v>31.740000000000002</v>
      </c>
      <c r="L14" s="221">
        <f t="shared" si="9"/>
        <v>36.501000000000005</v>
      </c>
      <c r="M14" s="201">
        <f t="shared" si="9"/>
        <v>41.976150000000004</v>
      </c>
      <c r="N14" s="221">
        <f t="shared" si="9"/>
        <v>48.272572500000003</v>
      </c>
      <c r="O14" s="202"/>
      <c r="P14" s="14"/>
      <c r="Q14" s="14"/>
      <c r="R14"/>
    </row>
    <row r="15" spans="2:19" ht="16" customHeight="1" outlineLevel="1" thickBot="1" x14ac:dyDescent="0.25">
      <c r="B15" s="63" t="s">
        <v>6</v>
      </c>
      <c r="C15" s="256"/>
      <c r="D15" s="256"/>
      <c r="E15" s="256">
        <v>34</v>
      </c>
      <c r="F15" s="256">
        <v>38</v>
      </c>
      <c r="G15" s="256">
        <v>47</v>
      </c>
      <c r="H15" s="256">
        <v>43</v>
      </c>
      <c r="I15" s="253">
        <v>30</v>
      </c>
      <c r="J15" s="76">
        <f>J10*$P$16</f>
        <v>54.418000000000006</v>
      </c>
      <c r="K15" s="76">
        <f>K10*$P$16</f>
        <v>62.580700000000007</v>
      </c>
      <c r="L15" s="76">
        <f>L10*$P$16</f>
        <v>71.967804999999998</v>
      </c>
      <c r="M15" s="76">
        <f>M10*$P$16</f>
        <v>82.76297575000001</v>
      </c>
      <c r="N15" s="77">
        <f>N10*$P$16</f>
        <v>95.177422112499997</v>
      </c>
      <c r="O15" s="14"/>
      <c r="P15" s="14"/>
      <c r="Q15" s="14"/>
    </row>
    <row r="16" spans="2:19" ht="16" customHeight="1" outlineLevel="1" thickBot="1" x14ac:dyDescent="0.25">
      <c r="B16" s="197" t="s">
        <v>16</v>
      </c>
      <c r="C16" s="238" t="e">
        <f t="shared" ref="C16:H16" si="10">(C15/C10)</f>
        <v>#DIV/0!</v>
      </c>
      <c r="D16" s="238" t="e">
        <f t="shared" si="10"/>
        <v>#DIV/0!</v>
      </c>
      <c r="E16" s="238">
        <f t="shared" si="10"/>
        <v>9.4444444444444442E-2</v>
      </c>
      <c r="F16" s="238">
        <f t="shared" si="10"/>
        <v>8.6757990867579904E-2</v>
      </c>
      <c r="G16" s="238">
        <f t="shared" si="10"/>
        <v>8.3928571428571422E-2</v>
      </c>
      <c r="H16" s="238">
        <f t="shared" si="10"/>
        <v>6.8145800316957217E-2</v>
      </c>
      <c r="I16" s="224">
        <f t="shared" ref="I16" si="11">(I15/I10)</f>
        <v>4.4378698224852069E-2</v>
      </c>
      <c r="J16" s="225">
        <f t="shared" ref="J16:N16" si="12">(J15/J10)</f>
        <v>7.0000000000000007E-2</v>
      </c>
      <c r="K16" s="225">
        <f t="shared" si="12"/>
        <v>7.0000000000000007E-2</v>
      </c>
      <c r="L16" s="225">
        <f t="shared" si="12"/>
        <v>7.0000000000000007E-2</v>
      </c>
      <c r="M16" s="225">
        <f t="shared" si="12"/>
        <v>7.0000000000000007E-2</v>
      </c>
      <c r="N16" s="226">
        <f t="shared" si="12"/>
        <v>7.0000000000000007E-2</v>
      </c>
      <c r="O16" s="43" t="s">
        <v>31</v>
      </c>
      <c r="P16" s="17">
        <v>7.0000000000000007E-2</v>
      </c>
      <c r="Q16" s="14"/>
    </row>
    <row r="17" spans="2:17" ht="16" customHeight="1" outlineLevel="1" x14ac:dyDescent="0.2">
      <c r="B17" s="289" t="s">
        <v>53</v>
      </c>
      <c r="C17" s="228"/>
      <c r="D17" s="228"/>
      <c r="E17" s="228">
        <v>-2.4</v>
      </c>
      <c r="F17" s="228">
        <v>-2.9</v>
      </c>
      <c r="G17" s="228">
        <v>-1.6</v>
      </c>
      <c r="H17" s="233">
        <v>-0.1</v>
      </c>
      <c r="I17" s="180">
        <v>-0.1</v>
      </c>
      <c r="J17" s="135">
        <f>(I17*$P$11)+I17</f>
        <v>-0.115</v>
      </c>
      <c r="K17" s="135">
        <f t="shared" ref="K17:N17" si="13">(J17*$P$11)+J17</f>
        <v>-0.13225000000000001</v>
      </c>
      <c r="L17" s="135">
        <f t="shared" si="13"/>
        <v>-0.15208750000000001</v>
      </c>
      <c r="M17" s="135">
        <f t="shared" si="13"/>
        <v>-0.174900625</v>
      </c>
      <c r="N17" s="136">
        <f t="shared" si="13"/>
        <v>-0.20113571875</v>
      </c>
      <c r="O17" s="14"/>
      <c r="P17" s="14"/>
      <c r="Q17" s="14"/>
    </row>
    <row r="18" spans="2:17" ht="16" customHeight="1" outlineLevel="1" thickBot="1" x14ac:dyDescent="0.25">
      <c r="B18" s="290"/>
      <c r="C18" s="240"/>
      <c r="D18" s="240"/>
      <c r="E18" s="240"/>
      <c r="F18" s="240"/>
      <c r="G18" s="241"/>
      <c r="H18" s="241"/>
      <c r="I18" s="176"/>
      <c r="J18" s="82"/>
      <c r="K18" s="82"/>
      <c r="L18" s="82"/>
      <c r="M18" s="82"/>
      <c r="N18" s="88"/>
      <c r="O18" s="14"/>
      <c r="P18" s="14"/>
      <c r="Q18" s="14"/>
    </row>
    <row r="19" spans="2:17" ht="16" customHeight="1" thickBot="1" x14ac:dyDescent="0.25">
      <c r="B19" s="195" t="s">
        <v>0</v>
      </c>
      <c r="C19" s="242">
        <f t="shared" ref="C19:H19" si="14">C15-C17</f>
        <v>0</v>
      </c>
      <c r="D19" s="242">
        <f t="shared" si="14"/>
        <v>0</v>
      </c>
      <c r="E19" s="242">
        <f t="shared" si="14"/>
        <v>36.4</v>
      </c>
      <c r="F19" s="242">
        <f t="shared" si="14"/>
        <v>40.9</v>
      </c>
      <c r="G19" s="242">
        <f t="shared" si="14"/>
        <v>48.6</v>
      </c>
      <c r="H19" s="242">
        <f t="shared" si="14"/>
        <v>43.1</v>
      </c>
      <c r="I19" s="173">
        <f t="shared" ref="I19" si="15">I15-I17</f>
        <v>30.1</v>
      </c>
      <c r="J19" s="89">
        <f t="shared" ref="J19:N19" si="16">J15-J17-J18</f>
        <v>54.533000000000008</v>
      </c>
      <c r="K19" s="89">
        <f t="shared" si="16"/>
        <v>62.712950000000006</v>
      </c>
      <c r="L19" s="89">
        <f t="shared" si="16"/>
        <v>72.119892499999992</v>
      </c>
      <c r="M19" s="89">
        <f t="shared" si="16"/>
        <v>82.937876375000016</v>
      </c>
      <c r="N19" s="90">
        <f t="shared" si="16"/>
        <v>95.378557831249992</v>
      </c>
      <c r="O19" s="14"/>
      <c r="P19" s="14"/>
      <c r="Q19" s="14"/>
    </row>
    <row r="20" spans="2:17" ht="16" customHeight="1" collapsed="1" thickBot="1" x14ac:dyDescent="0.25">
      <c r="B20" s="196" t="s">
        <v>1</v>
      </c>
      <c r="C20" s="228"/>
      <c r="D20" s="228"/>
      <c r="E20" s="228">
        <v>7.02</v>
      </c>
      <c r="F20" s="228">
        <v>10</v>
      </c>
      <c r="G20" s="228">
        <v>10</v>
      </c>
      <c r="H20" s="234">
        <v>14</v>
      </c>
      <c r="I20" s="181">
        <v>8</v>
      </c>
      <c r="J20" s="86">
        <f>J19*J21</f>
        <v>15.269240000000003</v>
      </c>
      <c r="K20" s="86">
        <f t="shared" ref="K20:N20" si="17">K19*K21</f>
        <v>17.559626000000005</v>
      </c>
      <c r="L20" s="86">
        <f t="shared" si="17"/>
        <v>20.1935699</v>
      </c>
      <c r="M20" s="86">
        <f t="shared" si="17"/>
        <v>23.222605385000008</v>
      </c>
      <c r="N20" s="87">
        <f t="shared" si="17"/>
        <v>26.70599619275</v>
      </c>
      <c r="O20" s="14"/>
      <c r="P20" s="14"/>
      <c r="Q20" s="14"/>
    </row>
    <row r="21" spans="2:17" ht="16" customHeight="1" thickBot="1" x14ac:dyDescent="0.25">
      <c r="B21" s="197" t="s">
        <v>9</v>
      </c>
      <c r="C21" s="243" t="e">
        <f t="shared" ref="C21:H21" si="18">(C20/C19)</f>
        <v>#DIV/0!</v>
      </c>
      <c r="D21" s="243" t="e">
        <f t="shared" si="18"/>
        <v>#DIV/0!</v>
      </c>
      <c r="E21" s="243">
        <f t="shared" si="18"/>
        <v>0.19285714285714287</v>
      </c>
      <c r="F21" s="243">
        <f t="shared" si="18"/>
        <v>0.24449877750611249</v>
      </c>
      <c r="G21" s="243">
        <f t="shared" si="18"/>
        <v>0.20576131687242799</v>
      </c>
      <c r="H21" s="243">
        <f t="shared" si="18"/>
        <v>0.3248259860788863</v>
      </c>
      <c r="I21" s="178">
        <f t="shared" ref="I21" si="19">(I20/I19)</f>
        <v>0.26578073089700993</v>
      </c>
      <c r="J21" s="78">
        <f>$P$21</f>
        <v>0.28000000000000003</v>
      </c>
      <c r="K21" s="78">
        <f t="shared" ref="K21:N21" si="20">$P$21</f>
        <v>0.28000000000000003</v>
      </c>
      <c r="L21" s="78">
        <f t="shared" si="20"/>
        <v>0.28000000000000003</v>
      </c>
      <c r="M21" s="78">
        <f t="shared" si="20"/>
        <v>0.28000000000000003</v>
      </c>
      <c r="N21" s="85">
        <f t="shared" si="20"/>
        <v>0.28000000000000003</v>
      </c>
      <c r="O21" s="43" t="s">
        <v>33</v>
      </c>
      <c r="P21" s="11">
        <v>0.28000000000000003</v>
      </c>
      <c r="Q21" s="14"/>
    </row>
    <row r="22" spans="2:17" ht="16" customHeight="1" thickBot="1" x14ac:dyDescent="0.25">
      <c r="B22" s="198" t="s">
        <v>2</v>
      </c>
      <c r="C22" s="244">
        <f t="shared" ref="C22:H22" si="21">C19-C20</f>
        <v>0</v>
      </c>
      <c r="D22" s="244">
        <f t="shared" si="21"/>
        <v>0</v>
      </c>
      <c r="E22" s="244">
        <f t="shared" si="21"/>
        <v>29.38</v>
      </c>
      <c r="F22" s="244">
        <f t="shared" si="21"/>
        <v>30.9</v>
      </c>
      <c r="G22" s="244">
        <f t="shared" si="21"/>
        <v>38.6</v>
      </c>
      <c r="H22" s="250">
        <f t="shared" si="21"/>
        <v>29.1</v>
      </c>
      <c r="I22" s="182">
        <f t="shared" ref="I22" si="22">I19-I20</f>
        <v>22.1</v>
      </c>
      <c r="J22" s="91">
        <f t="shared" ref="J22:N22" si="23">J19-J20</f>
        <v>39.263760000000005</v>
      </c>
      <c r="K22" s="91">
        <f t="shared" si="23"/>
        <v>45.153323999999998</v>
      </c>
      <c r="L22" s="91">
        <f t="shared" si="23"/>
        <v>51.926322599999992</v>
      </c>
      <c r="M22" s="91">
        <f t="shared" si="23"/>
        <v>59.715270990000008</v>
      </c>
      <c r="N22" s="92">
        <f t="shared" si="23"/>
        <v>68.672561638499985</v>
      </c>
      <c r="O22" s="14"/>
      <c r="P22" s="14"/>
      <c r="Q22" s="14"/>
    </row>
    <row r="23" spans="2:17" ht="16" customHeight="1" thickBot="1" x14ac:dyDescent="0.25">
      <c r="B23" s="196" t="s">
        <v>3</v>
      </c>
      <c r="C23" s="245"/>
      <c r="D23" s="245"/>
      <c r="E23" s="245">
        <v>0.04</v>
      </c>
      <c r="F23" s="245">
        <v>0.04</v>
      </c>
      <c r="G23" s="245">
        <v>-0.02</v>
      </c>
      <c r="H23" s="251">
        <v>0.09</v>
      </c>
      <c r="I23" s="152">
        <v>0.21</v>
      </c>
      <c r="J23" s="222">
        <f>I23*(1+$P$11)</f>
        <v>0.24149999999999996</v>
      </c>
      <c r="K23" s="81">
        <f t="shared" ref="K23:N23" si="24">J23*(1+$P$11)</f>
        <v>0.27772499999999994</v>
      </c>
      <c r="L23" s="81">
        <f t="shared" si="24"/>
        <v>0.31938374999999991</v>
      </c>
      <c r="M23" s="81">
        <f t="shared" si="24"/>
        <v>0.36729131249999986</v>
      </c>
      <c r="N23" s="192">
        <f t="shared" si="24"/>
        <v>0.42238500937499979</v>
      </c>
      <c r="O23" s="14"/>
      <c r="P23" s="14"/>
      <c r="Q23" s="14"/>
    </row>
    <row r="24" spans="2:17" ht="16" customHeight="1" x14ac:dyDescent="0.2">
      <c r="B24" s="199" t="s">
        <v>4</v>
      </c>
      <c r="C24" s="246">
        <f t="shared" ref="C24:H24" si="25">C22-C23</f>
        <v>0</v>
      </c>
      <c r="D24" s="246">
        <f t="shared" si="25"/>
        <v>0</v>
      </c>
      <c r="E24" s="246">
        <f t="shared" si="25"/>
        <v>29.34</v>
      </c>
      <c r="F24" s="246">
        <f t="shared" si="25"/>
        <v>30.86</v>
      </c>
      <c r="G24" s="246">
        <f t="shared" si="25"/>
        <v>38.620000000000005</v>
      </c>
      <c r="H24" s="246">
        <f t="shared" si="25"/>
        <v>29.01</v>
      </c>
      <c r="I24" s="177">
        <f t="shared" ref="I24" si="26">I22-I23</f>
        <v>21.89</v>
      </c>
      <c r="J24" s="93">
        <f t="shared" ref="J24:N24" si="27">J22-J23</f>
        <v>39.022260000000003</v>
      </c>
      <c r="K24" s="93">
        <f t="shared" si="27"/>
        <v>44.875599000000001</v>
      </c>
      <c r="L24" s="93">
        <f t="shared" si="27"/>
        <v>51.606938849999992</v>
      </c>
      <c r="M24" s="93">
        <f t="shared" si="27"/>
        <v>59.347979677500007</v>
      </c>
      <c r="N24" s="94">
        <f t="shared" si="27"/>
        <v>68.250176629124979</v>
      </c>
      <c r="O24" s="14"/>
      <c r="P24" s="14"/>
      <c r="Q24" s="14"/>
    </row>
    <row r="25" spans="2:17" ht="16" customHeight="1" x14ac:dyDescent="0.2">
      <c r="B25" s="197" t="s">
        <v>36</v>
      </c>
      <c r="C25" s="247" t="e">
        <f t="shared" ref="C25:H25" si="28">C24/C10</f>
        <v>#DIV/0!</v>
      </c>
      <c r="D25" s="247" t="e">
        <f t="shared" si="28"/>
        <v>#DIV/0!</v>
      </c>
      <c r="E25" s="247">
        <f t="shared" si="28"/>
        <v>8.1500000000000003E-2</v>
      </c>
      <c r="F25" s="247">
        <f t="shared" si="28"/>
        <v>7.0456621004566206E-2</v>
      </c>
      <c r="G25" s="247">
        <f t="shared" si="28"/>
        <v>6.8964285714285728E-2</v>
      </c>
      <c r="H25" s="252">
        <f t="shared" si="28"/>
        <v>4.5974643423137881E-2</v>
      </c>
      <c r="I25" s="85">
        <f t="shared" ref="I25" si="29">I24/I10</f>
        <v>3.2381656804733726E-2</v>
      </c>
      <c r="J25" s="78">
        <f t="shared" ref="J25:N25" si="30">J24/J10</f>
        <v>5.0195857988165685E-2</v>
      </c>
      <c r="K25" s="78">
        <f t="shared" si="30"/>
        <v>5.0195857988165685E-2</v>
      </c>
      <c r="L25" s="78">
        <f t="shared" si="30"/>
        <v>5.0195857988165671E-2</v>
      </c>
      <c r="M25" s="78">
        <f t="shared" si="30"/>
        <v>5.0195857988165685E-2</v>
      </c>
      <c r="N25" s="85">
        <f t="shared" si="30"/>
        <v>5.0195857988165671E-2</v>
      </c>
      <c r="O25" s="14"/>
      <c r="P25" s="14"/>
      <c r="Q25" s="14"/>
    </row>
    <row r="26" spans="2:17" ht="16" customHeight="1" x14ac:dyDescent="0.2">
      <c r="B26" s="63" t="s">
        <v>17</v>
      </c>
      <c r="C26" s="248" t="e">
        <f t="shared" ref="C26:H26" si="31">C24/C27</f>
        <v>#DIV/0!</v>
      </c>
      <c r="D26" s="248" t="e">
        <f t="shared" si="31"/>
        <v>#DIV/0!</v>
      </c>
      <c r="E26" s="248">
        <f t="shared" si="31"/>
        <v>1.4670000000000001</v>
      </c>
      <c r="F26" s="270">
        <f t="shared" si="31"/>
        <v>1.5429999999999999</v>
      </c>
      <c r="G26" s="270">
        <f t="shared" si="31"/>
        <v>1.9310000000000003</v>
      </c>
      <c r="H26" s="271">
        <f t="shared" si="31"/>
        <v>1.4505000000000001</v>
      </c>
      <c r="I26" s="272">
        <f t="shared" ref="I26" si="32">I24/I27</f>
        <v>1.0945</v>
      </c>
      <c r="J26" s="95">
        <f>J24/J27</f>
        <v>1.9511130000000001</v>
      </c>
      <c r="K26" s="95">
        <f t="shared" ref="K26:N26" si="33">K24/K27</f>
        <v>2.24377995</v>
      </c>
      <c r="L26" s="95">
        <f>L24/L27</f>
        <v>2.5803469424999994</v>
      </c>
      <c r="M26" s="95">
        <f t="shared" si="33"/>
        <v>2.9673989838750003</v>
      </c>
      <c r="N26" s="96">
        <f t="shared" si="33"/>
        <v>3.4125088314562491</v>
      </c>
      <c r="O26" s="14"/>
      <c r="P26" s="14"/>
      <c r="Q26" s="14"/>
    </row>
    <row r="27" spans="2:17" ht="16" customHeight="1" thickBot="1" x14ac:dyDescent="0.25">
      <c r="B27" s="258" t="s">
        <v>54</v>
      </c>
      <c r="C27" s="229"/>
      <c r="D27" s="229"/>
      <c r="E27" s="229">
        <v>20</v>
      </c>
      <c r="F27" s="229">
        <v>20</v>
      </c>
      <c r="G27" s="229">
        <v>20</v>
      </c>
      <c r="H27" s="229">
        <v>20</v>
      </c>
      <c r="I27" s="98">
        <v>20</v>
      </c>
      <c r="J27" s="97">
        <v>20</v>
      </c>
      <c r="K27" s="97">
        <v>20</v>
      </c>
      <c r="L27" s="97">
        <v>20</v>
      </c>
      <c r="M27" s="97">
        <v>20</v>
      </c>
      <c r="N27" s="97">
        <v>20</v>
      </c>
      <c r="O27" s="202"/>
      <c r="P27" s="14"/>
      <c r="Q27" s="14"/>
    </row>
    <row r="28" spans="2:17" ht="16" customHeight="1" x14ac:dyDescent="0.2">
      <c r="B28" s="69"/>
      <c r="C28" s="81"/>
      <c r="D28" s="81"/>
      <c r="E28" s="81"/>
      <c r="F28" s="81"/>
      <c r="G28" s="81"/>
      <c r="H28" s="81"/>
      <c r="I28" s="81"/>
      <c r="J28" s="81"/>
      <c r="K28" s="81"/>
      <c r="L28" s="82"/>
      <c r="M28" s="99"/>
      <c r="N28" s="99"/>
      <c r="O28" s="14"/>
      <c r="P28" s="14"/>
      <c r="Q28" s="14"/>
    </row>
    <row r="29" spans="2:17" ht="16" customHeight="1" x14ac:dyDescent="0.2">
      <c r="B29" s="69"/>
      <c r="C29" s="82"/>
      <c r="D29" s="82"/>
      <c r="E29" s="82"/>
      <c r="F29" s="82"/>
      <c r="G29" s="82"/>
      <c r="H29" s="82"/>
      <c r="I29" s="82"/>
      <c r="J29" s="81"/>
      <c r="K29" s="81"/>
      <c r="L29" s="82"/>
      <c r="M29" s="99"/>
      <c r="N29" s="99"/>
      <c r="O29" s="14"/>
      <c r="P29" s="14"/>
      <c r="Q29" s="14"/>
    </row>
    <row r="30" spans="2:17" ht="16" customHeight="1" x14ac:dyDescent="0.2">
      <c r="B30" s="69"/>
      <c r="C30" s="81"/>
      <c r="D30" s="81"/>
      <c r="E30" s="81"/>
      <c r="F30" s="81"/>
      <c r="G30" s="81"/>
      <c r="H30" s="81"/>
      <c r="I30" s="81"/>
      <c r="J30" s="81"/>
      <c r="K30" s="81"/>
      <c r="L30" s="81"/>
      <c r="M30" s="99"/>
      <c r="N30" s="99"/>
      <c r="O30" s="14"/>
      <c r="P30" s="14"/>
      <c r="Q30" s="14"/>
    </row>
    <row r="31" spans="2:17" ht="16" customHeight="1" x14ac:dyDescent="0.2">
      <c r="B31" s="275"/>
      <c r="C31" s="275"/>
      <c r="D31" s="275"/>
      <c r="E31" s="275"/>
      <c r="F31" s="275"/>
      <c r="G31" s="275"/>
      <c r="H31" s="275"/>
      <c r="I31" s="275"/>
      <c r="J31" s="275"/>
      <c r="K31" s="275"/>
      <c r="L31" s="275"/>
      <c r="M31" s="100"/>
      <c r="N31" s="99"/>
      <c r="O31" s="14"/>
      <c r="P31" s="14"/>
      <c r="Q31" s="14"/>
    </row>
    <row r="32" spans="2:17" ht="16" customHeight="1" x14ac:dyDescent="0.2">
      <c r="B32" s="69"/>
      <c r="C32" s="81"/>
      <c r="D32" s="81"/>
      <c r="E32" s="81"/>
      <c r="F32" s="81"/>
      <c r="G32" s="81"/>
      <c r="H32" s="81"/>
      <c r="I32" s="81"/>
      <c r="J32" s="81"/>
      <c r="K32" s="81"/>
      <c r="L32" s="81"/>
      <c r="M32" s="100"/>
      <c r="N32" s="99"/>
    </row>
    <row r="33" spans="2:14" ht="16" customHeight="1" x14ac:dyDescent="0.2">
      <c r="B33" s="69"/>
      <c r="C33" s="76"/>
      <c r="D33" s="76"/>
      <c r="E33" s="76"/>
      <c r="F33" s="76"/>
      <c r="G33" s="76"/>
      <c r="H33" s="76"/>
      <c r="I33" s="76"/>
      <c r="J33" s="81"/>
      <c r="K33" s="81"/>
      <c r="L33" s="81"/>
      <c r="M33" s="100"/>
      <c r="N33" s="99"/>
    </row>
    <row r="34" spans="2:14" ht="16" customHeight="1" x14ac:dyDescent="0.2">
      <c r="B34" s="70"/>
      <c r="C34" s="95"/>
      <c r="D34" s="95"/>
      <c r="E34" s="95"/>
      <c r="F34" s="95"/>
      <c r="G34" s="95"/>
      <c r="H34" s="95"/>
      <c r="I34" s="95"/>
      <c r="J34" s="95"/>
      <c r="K34" s="95"/>
      <c r="L34" s="95"/>
      <c r="M34" s="100"/>
      <c r="N34" s="99"/>
    </row>
    <row r="35" spans="2:14" ht="16" customHeight="1" x14ac:dyDescent="0.2">
      <c r="B35" s="69"/>
      <c r="C35" s="81"/>
      <c r="D35" s="81"/>
      <c r="E35" s="81"/>
      <c r="F35" s="81"/>
      <c r="G35" s="81"/>
      <c r="H35" s="82"/>
      <c r="I35" s="81"/>
      <c r="J35" s="81"/>
      <c r="K35" s="81"/>
      <c r="L35" s="81"/>
      <c r="M35" s="100"/>
      <c r="N35" s="99"/>
    </row>
    <row r="36" spans="2:14" ht="16" customHeight="1" x14ac:dyDescent="0.2">
      <c r="B36" s="69"/>
      <c r="C36" s="81"/>
      <c r="D36" s="82"/>
      <c r="E36" s="82"/>
      <c r="F36" s="81"/>
      <c r="G36" s="81"/>
      <c r="H36" s="81"/>
      <c r="I36" s="81"/>
      <c r="J36" s="81"/>
      <c r="K36" s="81"/>
      <c r="L36" s="81"/>
      <c r="M36" s="100"/>
      <c r="N36" s="99"/>
    </row>
    <row r="37" spans="2:14" ht="16" customHeight="1" x14ac:dyDescent="0.2">
      <c r="B37" s="70"/>
      <c r="C37" s="95"/>
      <c r="D37" s="95"/>
      <c r="E37" s="95"/>
      <c r="F37" s="95"/>
      <c r="G37" s="95"/>
      <c r="H37" s="95"/>
      <c r="I37" s="95"/>
      <c r="J37" s="95"/>
      <c r="K37" s="95"/>
      <c r="L37" s="95"/>
      <c r="M37" s="100"/>
      <c r="N37" s="99"/>
    </row>
    <row r="38" spans="2:14" ht="16" customHeight="1" x14ac:dyDescent="0.2">
      <c r="B38" s="69"/>
      <c r="C38" s="81"/>
      <c r="D38" s="81"/>
      <c r="E38" s="81"/>
      <c r="F38" s="81"/>
      <c r="G38" s="81"/>
      <c r="H38" s="81"/>
      <c r="I38" s="81"/>
      <c r="J38" s="81"/>
      <c r="K38" s="81"/>
      <c r="L38" s="81"/>
      <c r="M38" s="100"/>
      <c r="N38" s="99"/>
    </row>
    <row r="39" spans="2:14" ht="16" customHeight="1" x14ac:dyDescent="0.2">
      <c r="B39" s="69"/>
      <c r="C39" s="82"/>
      <c r="D39" s="81"/>
      <c r="E39" s="81"/>
      <c r="F39" s="81"/>
      <c r="G39" s="81"/>
      <c r="H39" s="81"/>
      <c r="I39" s="81"/>
      <c r="J39" s="81"/>
      <c r="K39" s="81"/>
      <c r="L39" s="81"/>
      <c r="M39" s="100"/>
      <c r="N39" s="99"/>
    </row>
    <row r="40" spans="2:14" ht="16" customHeight="1" x14ac:dyDescent="0.2">
      <c r="B40" s="69"/>
      <c r="C40" s="81"/>
      <c r="D40" s="81"/>
      <c r="E40" s="81"/>
      <c r="F40" s="81"/>
      <c r="G40" s="82"/>
      <c r="H40" s="81"/>
      <c r="I40" s="81"/>
      <c r="J40" s="81"/>
      <c r="K40" s="81"/>
      <c r="L40" s="81"/>
      <c r="M40" s="100"/>
      <c r="N40" s="99"/>
    </row>
    <row r="41" spans="2:14" ht="16" customHeight="1" x14ac:dyDescent="0.2">
      <c r="B41" s="69"/>
      <c r="C41" s="82"/>
      <c r="D41" s="82"/>
      <c r="E41" s="81"/>
      <c r="F41" s="81"/>
      <c r="G41" s="81"/>
      <c r="H41" s="81"/>
      <c r="I41" s="81"/>
      <c r="J41" s="81"/>
      <c r="K41" s="81"/>
      <c r="L41" s="81"/>
      <c r="M41" s="100"/>
      <c r="N41" s="99"/>
    </row>
    <row r="42" spans="2:14" ht="16" customHeight="1" x14ac:dyDescent="0.2">
      <c r="B42" s="70"/>
      <c r="C42" s="95"/>
      <c r="D42" s="95"/>
      <c r="E42" s="95"/>
      <c r="F42" s="95"/>
      <c r="G42" s="101"/>
      <c r="H42" s="95"/>
      <c r="I42" s="95"/>
      <c r="J42" s="95"/>
      <c r="K42" s="95"/>
      <c r="L42" s="95"/>
      <c r="M42" s="100"/>
      <c r="N42" s="99"/>
    </row>
    <row r="43" spans="2:14" ht="16" customHeight="1" x14ac:dyDescent="0.2">
      <c r="B43" s="276"/>
      <c r="C43" s="276"/>
      <c r="D43" s="276"/>
      <c r="E43" s="276"/>
      <c r="F43" s="276"/>
      <c r="G43" s="276"/>
      <c r="H43" s="276"/>
      <c r="I43" s="276"/>
      <c r="J43" s="276"/>
      <c r="K43" s="276"/>
      <c r="L43" s="276"/>
      <c r="M43" s="99"/>
      <c r="N43" s="99"/>
    </row>
    <row r="44" spans="2:14" ht="16" customHeight="1" x14ac:dyDescent="0.2">
      <c r="B44" s="69"/>
      <c r="C44" s="81"/>
      <c r="D44" s="81"/>
      <c r="E44" s="81"/>
      <c r="F44" s="81"/>
      <c r="G44" s="81"/>
      <c r="H44" s="81"/>
      <c r="I44" s="81"/>
      <c r="J44" s="81"/>
      <c r="K44" s="81"/>
      <c r="L44" s="81"/>
      <c r="M44" s="99"/>
      <c r="N44" s="99"/>
    </row>
    <row r="45" spans="2:14" ht="16" customHeight="1" x14ac:dyDescent="0.2">
      <c r="B45" s="69"/>
      <c r="C45" s="81"/>
      <c r="D45" s="81"/>
      <c r="E45" s="81"/>
      <c r="F45" s="81"/>
      <c r="G45" s="82"/>
      <c r="H45" s="81"/>
      <c r="I45" s="81"/>
      <c r="J45" s="81"/>
      <c r="K45" s="81"/>
      <c r="L45" s="81"/>
      <c r="M45" s="99"/>
      <c r="N45" s="99"/>
    </row>
    <row r="46" spans="2:14" ht="16" customHeight="1" x14ac:dyDescent="0.2">
      <c r="B46" s="69"/>
      <c r="C46" s="81"/>
      <c r="D46" s="81"/>
      <c r="E46" s="81"/>
      <c r="F46" s="81"/>
      <c r="G46" s="81"/>
      <c r="H46" s="81"/>
      <c r="I46" s="81"/>
      <c r="J46" s="81"/>
      <c r="K46" s="81"/>
      <c r="L46" s="81"/>
      <c r="M46" s="99"/>
      <c r="N46" s="99"/>
    </row>
  </sheetData>
  <mergeCells count="5">
    <mergeCell ref="B31:L31"/>
    <mergeCell ref="B43:L43"/>
    <mergeCell ref="B2:B8"/>
    <mergeCell ref="C2:N7"/>
    <mergeCell ref="B17:B18"/>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31"/>
  <sheetViews>
    <sheetView topLeftCell="A4" zoomScaleNormal="100" workbookViewId="0">
      <selection activeCell="E12" sqref="E12"/>
    </sheetView>
  </sheetViews>
  <sheetFormatPr baseColWidth="10" defaultColWidth="9.1640625" defaultRowHeight="16" x14ac:dyDescent="0.2"/>
  <cols>
    <col min="1" max="1" width="3.5" customWidth="1"/>
    <col min="2" max="2" width="46.5" style="29" customWidth="1"/>
    <col min="3" max="3" width="11.6640625" bestFit="1" customWidth="1"/>
    <col min="4" max="5" width="9.5" bestFit="1" customWidth="1"/>
    <col min="6" max="14" width="10.5" bestFit="1" customWidth="1"/>
  </cols>
  <sheetData>
    <row r="1" spans="2:15" ht="17" thickBot="1" x14ac:dyDescent="0.25"/>
    <row r="2" spans="2:15" ht="15" customHeight="1" x14ac:dyDescent="0.2">
      <c r="B2" s="277"/>
      <c r="C2" s="292"/>
      <c r="D2" s="293"/>
      <c r="E2" s="293"/>
      <c r="F2" s="293"/>
      <c r="G2" s="293"/>
      <c r="H2" s="293"/>
      <c r="I2" s="293"/>
      <c r="J2" s="293"/>
      <c r="K2" s="293"/>
      <c r="L2" s="293"/>
      <c r="M2" s="293"/>
      <c r="N2" s="294"/>
    </row>
    <row r="3" spans="2:15" ht="15" customHeight="1" x14ac:dyDescent="0.2">
      <c r="B3" s="278"/>
      <c r="C3" s="295"/>
      <c r="D3" s="296"/>
      <c r="E3" s="296"/>
      <c r="F3" s="296"/>
      <c r="G3" s="296"/>
      <c r="H3" s="296"/>
      <c r="I3" s="296"/>
      <c r="J3" s="296"/>
      <c r="K3" s="296"/>
      <c r="L3" s="296"/>
      <c r="M3" s="296"/>
      <c r="N3" s="297"/>
    </row>
    <row r="4" spans="2:15" ht="15" customHeight="1" x14ac:dyDescent="0.2">
      <c r="B4" s="278"/>
      <c r="C4" s="295"/>
      <c r="D4" s="296"/>
      <c r="E4" s="296"/>
      <c r="F4" s="296"/>
      <c r="G4" s="296"/>
      <c r="H4" s="296"/>
      <c r="I4" s="296"/>
      <c r="J4" s="296"/>
      <c r="K4" s="296"/>
      <c r="L4" s="296"/>
      <c r="M4" s="296"/>
      <c r="N4" s="297"/>
    </row>
    <row r="5" spans="2:15" ht="15" customHeight="1" x14ac:dyDescent="0.2">
      <c r="B5" s="278"/>
      <c r="C5" s="295"/>
      <c r="D5" s="296"/>
      <c r="E5" s="296"/>
      <c r="F5" s="296"/>
      <c r="G5" s="296"/>
      <c r="H5" s="296"/>
      <c r="I5" s="296"/>
      <c r="J5" s="296"/>
      <c r="K5" s="296"/>
      <c r="L5" s="296"/>
      <c r="M5" s="296"/>
      <c r="N5" s="297"/>
    </row>
    <row r="6" spans="2:15" ht="15" customHeight="1" x14ac:dyDescent="0.2">
      <c r="B6" s="278"/>
      <c r="C6" s="295"/>
      <c r="D6" s="296"/>
      <c r="E6" s="296"/>
      <c r="F6" s="296"/>
      <c r="G6" s="296"/>
      <c r="H6" s="296"/>
      <c r="I6" s="296"/>
      <c r="J6" s="296"/>
      <c r="K6" s="296"/>
      <c r="L6" s="296"/>
      <c r="M6" s="296"/>
      <c r="N6" s="297"/>
    </row>
    <row r="7" spans="2:15" ht="48.75" customHeight="1" thickBot="1" x14ac:dyDescent="0.25">
      <c r="B7" s="278"/>
      <c r="C7" s="295"/>
      <c r="D7" s="296"/>
      <c r="E7" s="296"/>
      <c r="F7" s="296"/>
      <c r="G7" s="296"/>
      <c r="H7" s="296"/>
      <c r="I7" s="296"/>
      <c r="J7" s="296"/>
      <c r="K7" s="296"/>
      <c r="L7" s="296"/>
      <c r="M7" s="296"/>
      <c r="N7" s="297"/>
    </row>
    <row r="8" spans="2:15" ht="18.75" customHeight="1" thickBot="1" x14ac:dyDescent="0.25">
      <c r="B8" s="291"/>
      <c r="C8" s="33">
        <v>2014</v>
      </c>
      <c r="D8" s="33">
        <v>2015</v>
      </c>
      <c r="E8" s="33">
        <v>2016</v>
      </c>
      <c r="F8" s="33">
        <v>2017</v>
      </c>
      <c r="G8" s="33">
        <v>2018</v>
      </c>
      <c r="H8" s="33">
        <v>2019</v>
      </c>
      <c r="I8" s="33">
        <v>2020</v>
      </c>
      <c r="J8" s="102">
        <v>2021</v>
      </c>
      <c r="K8" s="103">
        <v>2022</v>
      </c>
      <c r="L8" s="103">
        <v>2023</v>
      </c>
      <c r="M8" s="103">
        <v>2024</v>
      </c>
      <c r="N8" s="104">
        <v>2025</v>
      </c>
    </row>
    <row r="9" spans="2:15" x14ac:dyDescent="0.2">
      <c r="B9" s="62" t="s">
        <v>37</v>
      </c>
      <c r="C9" s="34"/>
      <c r="D9" s="35"/>
      <c r="E9" s="35"/>
      <c r="F9" s="35"/>
      <c r="G9" s="35"/>
      <c r="H9" s="35"/>
      <c r="I9" s="35"/>
      <c r="J9" s="36"/>
      <c r="K9" s="35"/>
      <c r="L9" s="35"/>
      <c r="M9" s="37"/>
      <c r="N9" s="38"/>
    </row>
    <row r="10" spans="2:15" x14ac:dyDescent="0.2">
      <c r="B10" s="63" t="s">
        <v>5</v>
      </c>
      <c r="C10" s="137">
        <f>'1.Income statement'!C12</f>
        <v>0</v>
      </c>
      <c r="D10" s="137">
        <f>'1.Income statement'!D12</f>
        <v>0</v>
      </c>
      <c r="E10" s="137">
        <f>'1.Income statement'!E12</f>
        <v>40.24</v>
      </c>
      <c r="F10" s="137">
        <f>'1.Income statement'!F12</f>
        <v>44</v>
      </c>
      <c r="G10" s="137">
        <f>'1.Income statement'!G12</f>
        <v>54</v>
      </c>
      <c r="H10" s="137">
        <f>'1.Income statement'!H12</f>
        <v>66</v>
      </c>
      <c r="I10" s="137">
        <f>'1.Income statement'!I12</f>
        <v>54</v>
      </c>
      <c r="J10" s="138">
        <f>'1.Income statement'!J12</f>
        <v>82.018000000000001</v>
      </c>
      <c r="K10" s="137">
        <f>'1.Income statement'!K12</f>
        <v>94.320700000000016</v>
      </c>
      <c r="L10" s="137">
        <f>'1.Income statement'!L12</f>
        <v>108.468805</v>
      </c>
      <c r="M10" s="137">
        <f>'1.Income statement'!M12</f>
        <v>124.73912575000001</v>
      </c>
      <c r="N10" s="139">
        <f>'1.Income statement'!N12</f>
        <v>143.44999461250001</v>
      </c>
    </row>
    <row r="11" spans="2:15" x14ac:dyDescent="0.2">
      <c r="B11" s="184" t="s">
        <v>39</v>
      </c>
      <c r="C11" s="149"/>
      <c r="D11" s="149"/>
      <c r="E11" s="149">
        <v>5</v>
      </c>
      <c r="F11" s="149">
        <v>6</v>
      </c>
      <c r="G11" s="149">
        <v>6</v>
      </c>
      <c r="H11" s="149">
        <v>10</v>
      </c>
      <c r="I11" s="149">
        <v>10</v>
      </c>
      <c r="J11" s="140">
        <f>(I11*'1.Income statement'!$P$11)+'2.Flujos de caja'!I11</f>
        <v>11.5</v>
      </c>
      <c r="K11" s="141">
        <f>(J11*'1.Income statement'!$P$11)+'2.Flujos de caja'!J11</f>
        <v>13.225</v>
      </c>
      <c r="L11" s="141">
        <f>(K11*'1.Income statement'!$P$11)+'2.Flujos de caja'!K11</f>
        <v>15.20875</v>
      </c>
      <c r="M11" s="141">
        <f>(L11*'1.Income statement'!$P$11)+'2.Flujos de caja'!L11</f>
        <v>17.490062500000001</v>
      </c>
      <c r="N11" s="142">
        <f>(M11*'1.Income statement'!$P$11)+'2.Flujos de caja'!M11</f>
        <v>20.113571875000002</v>
      </c>
    </row>
    <row r="12" spans="2:15" ht="51" x14ac:dyDescent="0.2">
      <c r="B12" s="273" t="s">
        <v>81</v>
      </c>
      <c r="C12" s="254"/>
      <c r="D12" s="254"/>
      <c r="E12" s="254"/>
      <c r="F12" s="254"/>
      <c r="G12" s="254"/>
      <c r="H12" s="254"/>
      <c r="I12" s="254"/>
      <c r="J12" s="144">
        <f>(I12*'1.Income statement'!$P$11)+'2.Flujos de caja'!I12</f>
        <v>0</v>
      </c>
      <c r="K12" s="143">
        <f>(J12*'1.Income statement'!$P$11)+'2.Flujos de caja'!J12</f>
        <v>0</v>
      </c>
      <c r="L12" s="143">
        <f>(K12*'1.Income statement'!$P$11)+'2.Flujos de caja'!K12</f>
        <v>0</v>
      </c>
      <c r="M12" s="143">
        <f>(L12*'1.Income statement'!$P$11)+'2.Flujos de caja'!L12</f>
        <v>0</v>
      </c>
      <c r="N12" s="143">
        <f>(M12*'1.Income statement'!$P$11)+'2.Flujos de caja'!M12</f>
        <v>0</v>
      </c>
      <c r="O12" s="213"/>
    </row>
    <row r="13" spans="2:15" x14ac:dyDescent="0.2">
      <c r="B13" s="185" t="s">
        <v>38</v>
      </c>
      <c r="C13" s="143">
        <f>'1.Income statement'!C17</f>
        <v>0</v>
      </c>
      <c r="D13" s="143">
        <f>'1.Income statement'!D17</f>
        <v>0</v>
      </c>
      <c r="E13" s="143">
        <f>'1.Income statement'!E17</f>
        <v>-2.4</v>
      </c>
      <c r="F13" s="143">
        <f>'1.Income statement'!F17</f>
        <v>-2.9</v>
      </c>
      <c r="G13" s="143">
        <f>'1.Income statement'!G17</f>
        <v>-1.6</v>
      </c>
      <c r="H13" s="143">
        <f>'1.Income statement'!H17</f>
        <v>-0.1</v>
      </c>
      <c r="I13" s="143">
        <f>'1.Income statement'!I17</f>
        <v>-0.1</v>
      </c>
      <c r="J13" s="144">
        <f>'1.Income statement'!J17</f>
        <v>-0.115</v>
      </c>
      <c r="K13" s="143">
        <f>'1.Income statement'!K17</f>
        <v>-0.13225000000000001</v>
      </c>
      <c r="L13" s="143">
        <f>'1.Income statement'!L17</f>
        <v>-0.15208750000000001</v>
      </c>
      <c r="M13" s="143">
        <f>'1.Income statement'!M17</f>
        <v>-0.174900625</v>
      </c>
      <c r="N13" s="145">
        <f>'1.Income statement'!N17</f>
        <v>-0.20113571875</v>
      </c>
    </row>
    <row r="14" spans="2:15" x14ac:dyDescent="0.2">
      <c r="B14" s="185" t="s">
        <v>40</v>
      </c>
      <c r="C14" s="143">
        <f>'1.Income statement'!C20</f>
        <v>0</v>
      </c>
      <c r="D14" s="143">
        <f>'1.Income statement'!D20</f>
        <v>0</v>
      </c>
      <c r="E14" s="143">
        <f>'1.Income statement'!E20</f>
        <v>7.02</v>
      </c>
      <c r="F14" s="143">
        <f>'1.Income statement'!F20</f>
        <v>10</v>
      </c>
      <c r="G14" s="143">
        <f>'1.Income statement'!G20</f>
        <v>10</v>
      </c>
      <c r="H14" s="143">
        <f>'1.Income statement'!H20</f>
        <v>14</v>
      </c>
      <c r="I14" s="143">
        <f>'1.Income statement'!I20</f>
        <v>8</v>
      </c>
      <c r="J14" s="144">
        <f>'1.Income statement'!J20</f>
        <v>15.269240000000003</v>
      </c>
      <c r="K14" s="143">
        <f>'1.Income statement'!K20</f>
        <v>17.559626000000005</v>
      </c>
      <c r="L14" s="143">
        <f>'1.Income statement'!L20</f>
        <v>20.1935699</v>
      </c>
      <c r="M14" s="143">
        <f>'1.Income statement'!M20</f>
        <v>23.222605385000008</v>
      </c>
      <c r="N14" s="145">
        <f>'1.Income statement'!N20</f>
        <v>26.70599619275</v>
      </c>
    </row>
    <row r="15" spans="2:15" x14ac:dyDescent="0.2">
      <c r="B15" s="186" t="s">
        <v>78</v>
      </c>
      <c r="C15" s="183">
        <f>'1.Income statement'!C23</f>
        <v>0</v>
      </c>
      <c r="D15" s="183">
        <f>'1.Income statement'!D23</f>
        <v>0</v>
      </c>
      <c r="E15" s="183">
        <f>'1.Income statement'!E23</f>
        <v>0.04</v>
      </c>
      <c r="F15" s="183">
        <f>'1.Income statement'!F23</f>
        <v>0.04</v>
      </c>
      <c r="G15" s="183">
        <f>'1.Income statement'!G23</f>
        <v>-0.02</v>
      </c>
      <c r="H15" s="183">
        <f>'1.Income statement'!H23</f>
        <v>0.09</v>
      </c>
      <c r="I15" s="183">
        <f>'1.Income statement'!I23</f>
        <v>0.21</v>
      </c>
      <c r="J15" s="223">
        <f>'1.Income statement'!J23</f>
        <v>0.24149999999999996</v>
      </c>
      <c r="K15" s="190">
        <f>'1.Income statement'!K23</f>
        <v>0.27772499999999994</v>
      </c>
      <c r="L15" s="190">
        <f>'1.Income statement'!L23</f>
        <v>0.31938374999999991</v>
      </c>
      <c r="M15" s="190">
        <f>'1.Income statement'!M23</f>
        <v>0.36729131249999986</v>
      </c>
      <c r="N15" s="191">
        <f>'1.Income statement'!N23</f>
        <v>0.42238500937499979</v>
      </c>
    </row>
    <row r="16" spans="2:15" x14ac:dyDescent="0.2">
      <c r="B16" s="64" t="s">
        <v>7</v>
      </c>
      <c r="C16" s="146">
        <f t="shared" ref="C16:H16" si="0">C10-C11-C13-C14-C15-C12</f>
        <v>0</v>
      </c>
      <c r="D16" s="146">
        <f t="shared" si="0"/>
        <v>0</v>
      </c>
      <c r="E16" s="146">
        <f t="shared" si="0"/>
        <v>30.580000000000002</v>
      </c>
      <c r="F16" s="146">
        <f t="shared" si="0"/>
        <v>30.86</v>
      </c>
      <c r="G16" s="146">
        <f t="shared" si="0"/>
        <v>39.620000000000005</v>
      </c>
      <c r="H16" s="146">
        <f t="shared" si="0"/>
        <v>42.01</v>
      </c>
      <c r="I16" s="146">
        <f>I10-I11-I13-I14-I15-I12</f>
        <v>35.89</v>
      </c>
      <c r="J16" s="200">
        <f t="shared" ref="J16:N16" si="1">J10-J11-J13-J14-J15-J12</f>
        <v>55.12225999999999</v>
      </c>
      <c r="K16" s="146">
        <f t="shared" si="1"/>
        <v>63.390599000000016</v>
      </c>
      <c r="L16" s="146">
        <f t="shared" si="1"/>
        <v>72.899188850000002</v>
      </c>
      <c r="M16" s="146">
        <f t="shared" si="1"/>
        <v>83.834067177500003</v>
      </c>
      <c r="N16" s="146">
        <f t="shared" si="1"/>
        <v>96.409177254124984</v>
      </c>
      <c r="O16" s="213"/>
    </row>
    <row r="17" spans="2:15" ht="17" thickBot="1" x14ac:dyDescent="0.25">
      <c r="B17" s="65" t="s">
        <v>8</v>
      </c>
      <c r="C17" s="39" t="e">
        <f>C16/'1.Income statement'!C27</f>
        <v>#DIV/0!</v>
      </c>
      <c r="D17" s="39" t="e">
        <f>D16/'1.Income statement'!D27</f>
        <v>#DIV/0!</v>
      </c>
      <c r="E17" s="39">
        <f>E16/'1.Income statement'!E27</f>
        <v>1.5290000000000001</v>
      </c>
      <c r="F17" s="39">
        <f>F16/'1.Income statement'!F27</f>
        <v>1.5429999999999999</v>
      </c>
      <c r="G17" s="39">
        <f>G16/'1.Income statement'!G27</f>
        <v>1.9810000000000003</v>
      </c>
      <c r="H17" s="39">
        <f>H16/'1.Income statement'!H27</f>
        <v>2.1004999999999998</v>
      </c>
      <c r="I17" s="39">
        <f>I16/'1.Income statement'!I27</f>
        <v>1.7945</v>
      </c>
      <c r="J17" s="40">
        <f>J16/'1.Income statement'!J27</f>
        <v>2.7561129999999996</v>
      </c>
      <c r="K17" s="39">
        <f>K16/'1.Income statement'!K27</f>
        <v>3.1695299500000007</v>
      </c>
      <c r="L17" s="39">
        <f>L16/'1.Income statement'!L27</f>
        <v>3.6449594425000003</v>
      </c>
      <c r="M17" s="39">
        <f>M16/'1.Income statement'!M27</f>
        <v>4.1917033588750003</v>
      </c>
      <c r="N17" s="41">
        <f>N16/'1.Income statement'!N27</f>
        <v>4.820458862706249</v>
      </c>
      <c r="O17" s="203"/>
    </row>
    <row r="18" spans="2:15" x14ac:dyDescent="0.2">
      <c r="B18" s="28"/>
      <c r="C18" s="3"/>
      <c r="D18" s="3"/>
      <c r="E18" s="3"/>
      <c r="F18" s="3"/>
      <c r="G18" s="3"/>
      <c r="H18" s="3"/>
      <c r="I18" s="3"/>
      <c r="J18" s="3"/>
      <c r="K18" s="3"/>
      <c r="L18" s="3"/>
      <c r="M18" s="3"/>
      <c r="N18" s="3"/>
    </row>
    <row r="19" spans="2:15" x14ac:dyDescent="0.2">
      <c r="B19" s="4"/>
      <c r="C19" s="3"/>
      <c r="D19" s="3"/>
      <c r="E19" s="3"/>
      <c r="F19" s="3"/>
      <c r="G19" s="3"/>
      <c r="H19" s="3"/>
      <c r="I19" s="3"/>
      <c r="J19" s="3"/>
      <c r="K19" s="3"/>
      <c r="L19" s="3"/>
      <c r="M19" s="3"/>
      <c r="N19" s="3"/>
    </row>
    <row r="20" spans="2:15" x14ac:dyDescent="0.2">
      <c r="B20" s="28"/>
      <c r="C20" s="3"/>
      <c r="D20" s="3"/>
      <c r="E20" s="3"/>
      <c r="F20" s="3"/>
      <c r="G20" s="3"/>
      <c r="H20" s="3"/>
      <c r="I20" s="3"/>
      <c r="J20" s="3"/>
      <c r="K20" s="3"/>
      <c r="L20" s="3"/>
      <c r="M20" s="3"/>
      <c r="N20" s="3"/>
    </row>
    <row r="21" spans="2:15" x14ac:dyDescent="0.2">
      <c r="B21" s="28"/>
      <c r="C21" s="3"/>
      <c r="D21" s="3"/>
      <c r="E21" s="3"/>
      <c r="F21" s="3"/>
      <c r="G21" s="3"/>
      <c r="H21" s="3"/>
      <c r="I21" s="3"/>
      <c r="J21" s="3"/>
      <c r="K21" s="3"/>
      <c r="L21" s="3"/>
      <c r="M21" s="3"/>
      <c r="N21" s="3"/>
    </row>
    <row r="22" spans="2:15" x14ac:dyDescent="0.2">
      <c r="B22" s="28"/>
      <c r="C22" s="3"/>
      <c r="D22" s="3"/>
      <c r="E22" s="3"/>
      <c r="F22" s="3"/>
      <c r="G22" s="3"/>
      <c r="H22" s="3"/>
      <c r="I22" s="3"/>
      <c r="J22" s="3"/>
      <c r="K22" s="3"/>
      <c r="L22" s="3"/>
      <c r="M22" s="3"/>
      <c r="N22" s="3"/>
    </row>
    <row r="23" spans="2:15" x14ac:dyDescent="0.2">
      <c r="B23" s="28"/>
      <c r="C23" s="3"/>
      <c r="D23" s="3"/>
      <c r="E23" s="3"/>
      <c r="F23" s="3"/>
      <c r="G23" s="3"/>
      <c r="H23" s="3"/>
      <c r="I23" s="3"/>
      <c r="J23" s="3"/>
      <c r="K23" s="3"/>
      <c r="L23" s="3"/>
      <c r="M23" s="3"/>
      <c r="N23" s="3"/>
    </row>
    <row r="24" spans="2:15" x14ac:dyDescent="0.2">
      <c r="B24" s="28"/>
      <c r="C24" s="3"/>
      <c r="D24" s="3"/>
      <c r="E24" s="3"/>
      <c r="F24" s="3"/>
      <c r="G24" s="3"/>
      <c r="H24" s="3"/>
      <c r="I24" s="3"/>
      <c r="J24" s="3"/>
      <c r="K24" s="3"/>
      <c r="L24" s="3"/>
      <c r="M24" s="3"/>
      <c r="N24" s="3"/>
    </row>
    <row r="25" spans="2:15" x14ac:dyDescent="0.2">
      <c r="B25" s="28"/>
      <c r="C25" s="2"/>
      <c r="D25" s="2"/>
      <c r="E25" s="2"/>
      <c r="F25" s="2"/>
      <c r="G25" s="2"/>
      <c r="H25" s="2"/>
      <c r="I25" s="2"/>
      <c r="J25" s="2"/>
      <c r="K25" s="2"/>
      <c r="L25" s="2"/>
      <c r="M25" s="2"/>
      <c r="N25" s="2"/>
    </row>
    <row r="26" spans="2:15" x14ac:dyDescent="0.2">
      <c r="B26" s="27"/>
      <c r="C26" s="1"/>
      <c r="D26" s="1"/>
      <c r="E26" s="1"/>
      <c r="F26" s="1"/>
      <c r="G26" s="1"/>
      <c r="H26" s="1"/>
      <c r="I26" s="1"/>
      <c r="J26" s="1"/>
      <c r="K26" s="1"/>
      <c r="L26" s="1"/>
      <c r="M26" s="1"/>
      <c r="N26" s="1"/>
    </row>
    <row r="27" spans="2:15" x14ac:dyDescent="0.2">
      <c r="B27" s="27"/>
      <c r="C27" s="1"/>
      <c r="D27" s="1"/>
      <c r="E27" s="1"/>
      <c r="F27" s="1"/>
      <c r="G27" s="1"/>
      <c r="H27" s="1"/>
      <c r="I27" s="1"/>
      <c r="J27" s="1"/>
      <c r="K27" s="1"/>
      <c r="L27" s="1"/>
      <c r="M27" s="1"/>
      <c r="N27" s="1"/>
    </row>
    <row r="28" spans="2:15" x14ac:dyDescent="0.2">
      <c r="B28" s="27"/>
      <c r="C28" s="1"/>
      <c r="D28" s="1"/>
      <c r="E28" s="1"/>
      <c r="F28" s="1"/>
      <c r="G28" s="1"/>
      <c r="H28" s="1"/>
      <c r="I28" s="1"/>
      <c r="J28" s="1"/>
      <c r="K28" s="1"/>
      <c r="L28" s="1"/>
      <c r="M28" s="1"/>
      <c r="N28" s="1"/>
    </row>
    <row r="29" spans="2:15" x14ac:dyDescent="0.2">
      <c r="B29" s="27"/>
      <c r="C29" s="1"/>
      <c r="D29" s="1"/>
      <c r="E29" s="1"/>
      <c r="F29" s="1"/>
      <c r="G29" s="1"/>
      <c r="H29" s="1"/>
      <c r="I29" s="1"/>
      <c r="J29" s="1"/>
      <c r="K29" s="1"/>
      <c r="L29" s="1"/>
      <c r="M29" s="1"/>
      <c r="N29" s="1"/>
    </row>
    <row r="30" spans="2:15" x14ac:dyDescent="0.2">
      <c r="B30" s="27"/>
      <c r="C30" s="1"/>
      <c r="D30" s="1"/>
      <c r="E30" s="1"/>
      <c r="F30" s="1"/>
      <c r="G30" s="1"/>
      <c r="H30" s="1"/>
      <c r="I30" s="1"/>
      <c r="J30" s="1"/>
      <c r="K30" s="1"/>
      <c r="L30" s="1"/>
      <c r="M30" s="1"/>
      <c r="N30" s="1"/>
    </row>
    <row r="31" spans="2:15" x14ac:dyDescent="0.2">
      <c r="B31" s="27"/>
      <c r="C31" s="1"/>
      <c r="D31" s="1"/>
      <c r="E31" s="1"/>
      <c r="F31" s="1"/>
      <c r="G31" s="1"/>
      <c r="H31" s="1"/>
      <c r="I31" s="1"/>
      <c r="J31" s="1"/>
      <c r="K31" s="1"/>
      <c r="L31" s="1"/>
      <c r="M31" s="1"/>
      <c r="N31" s="1"/>
    </row>
  </sheetData>
  <mergeCells count="2">
    <mergeCell ref="B2:B8"/>
    <mergeCell ref="C2:N7"/>
  </mergeCells>
  <pageMargins left="0.7" right="0.7" top="0.75" bottom="0.75" header="0.3" footer="0.3"/>
  <pageSetup paperSize="9" orientation="portrait" horizontalDpi="0" verticalDpi="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P28"/>
  <sheetViews>
    <sheetView topLeftCell="A3" workbookViewId="0">
      <selection activeCell="I15" sqref="I15"/>
    </sheetView>
  </sheetViews>
  <sheetFormatPr baseColWidth="10" defaultColWidth="9.1640625" defaultRowHeight="15" x14ac:dyDescent="0.2"/>
  <cols>
    <col min="1" max="1" width="4.1640625" customWidth="1"/>
    <col min="2" max="2" width="56.1640625" customWidth="1"/>
    <col min="3" max="3" width="8.5" customWidth="1"/>
    <col min="4" max="4" width="9" customWidth="1"/>
    <col min="15" max="15" width="13.83203125" customWidth="1"/>
  </cols>
  <sheetData>
    <row r="1" spans="2:16" ht="16" thickBot="1" x14ac:dyDescent="0.25"/>
    <row r="2" spans="2:16" ht="15" customHeight="1" x14ac:dyDescent="0.2">
      <c r="B2" s="298"/>
      <c r="C2" s="292"/>
      <c r="D2" s="293"/>
      <c r="E2" s="293"/>
      <c r="F2" s="293"/>
      <c r="G2" s="293"/>
      <c r="H2" s="293"/>
      <c r="I2" s="293"/>
      <c r="J2" s="293"/>
      <c r="K2" s="293"/>
      <c r="L2" s="293"/>
      <c r="M2" s="293"/>
      <c r="N2" s="294"/>
    </row>
    <row r="3" spans="2:16" ht="15" customHeight="1" x14ac:dyDescent="0.2">
      <c r="B3" s="299"/>
      <c r="C3" s="295"/>
      <c r="D3" s="296"/>
      <c r="E3" s="296"/>
      <c r="F3" s="296"/>
      <c r="G3" s="296"/>
      <c r="H3" s="296"/>
      <c r="I3" s="296"/>
      <c r="J3" s="296"/>
      <c r="K3" s="296"/>
      <c r="L3" s="296"/>
      <c r="M3" s="296"/>
      <c r="N3" s="297"/>
    </row>
    <row r="4" spans="2:16" ht="15" customHeight="1" x14ac:dyDescent="0.2">
      <c r="B4" s="299"/>
      <c r="C4" s="295"/>
      <c r="D4" s="296"/>
      <c r="E4" s="296"/>
      <c r="F4" s="296"/>
      <c r="G4" s="296"/>
      <c r="H4" s="296"/>
      <c r="I4" s="296"/>
      <c r="J4" s="296"/>
      <c r="K4" s="296"/>
      <c r="L4" s="296"/>
      <c r="M4" s="296"/>
      <c r="N4" s="297"/>
    </row>
    <row r="5" spans="2:16" ht="15" customHeight="1" x14ac:dyDescent="0.2">
      <c r="B5" s="299"/>
      <c r="C5" s="295"/>
      <c r="D5" s="296"/>
      <c r="E5" s="296"/>
      <c r="F5" s="296"/>
      <c r="G5" s="296"/>
      <c r="H5" s="296"/>
      <c r="I5" s="296"/>
      <c r="J5" s="296"/>
      <c r="K5" s="296"/>
      <c r="L5" s="296"/>
      <c r="M5" s="296"/>
      <c r="N5" s="297"/>
    </row>
    <row r="6" spans="2:16" ht="15" customHeight="1" x14ac:dyDescent="0.2">
      <c r="B6" s="299"/>
      <c r="C6" s="295"/>
      <c r="D6" s="296"/>
      <c r="E6" s="296"/>
      <c r="F6" s="296"/>
      <c r="G6" s="296"/>
      <c r="H6" s="296"/>
      <c r="I6" s="296"/>
      <c r="J6" s="296"/>
      <c r="K6" s="296"/>
      <c r="L6" s="296"/>
      <c r="M6" s="296"/>
      <c r="N6" s="297"/>
    </row>
    <row r="7" spans="2:16" ht="48.75" customHeight="1" thickBot="1" x14ac:dyDescent="0.25">
      <c r="B7" s="299"/>
      <c r="C7" s="295"/>
      <c r="D7" s="296"/>
      <c r="E7" s="296"/>
      <c r="F7" s="296"/>
      <c r="G7" s="296"/>
      <c r="H7" s="296"/>
      <c r="I7" s="296"/>
      <c r="J7" s="296"/>
      <c r="K7" s="296"/>
      <c r="L7" s="296"/>
      <c r="M7" s="296"/>
      <c r="N7" s="297"/>
    </row>
    <row r="8" spans="2:16" ht="18.75" customHeight="1" thickBot="1" x14ac:dyDescent="0.25">
      <c r="B8" s="299"/>
      <c r="C8" s="33">
        <v>2014</v>
      </c>
      <c r="D8" s="33">
        <v>2015</v>
      </c>
      <c r="E8" s="33">
        <v>2016</v>
      </c>
      <c r="F8" s="33">
        <v>2017</v>
      </c>
      <c r="G8" s="33">
        <v>2018</v>
      </c>
      <c r="H8" s="33">
        <v>2019</v>
      </c>
      <c r="I8" s="33">
        <v>2020</v>
      </c>
      <c r="J8" s="102">
        <v>2021</v>
      </c>
      <c r="K8" s="103">
        <v>2022</v>
      </c>
      <c r="L8" s="103">
        <v>2023</v>
      </c>
      <c r="M8" s="103">
        <v>2024</v>
      </c>
      <c r="N8" s="104">
        <v>2025</v>
      </c>
    </row>
    <row r="9" spans="2:16" ht="17" thickBot="1" x14ac:dyDescent="0.25">
      <c r="B9" s="44" t="s">
        <v>41</v>
      </c>
      <c r="C9" s="66"/>
      <c r="D9" s="67"/>
      <c r="E9" s="67"/>
      <c r="F9" s="67"/>
      <c r="G9" s="67"/>
      <c r="H9" s="67"/>
      <c r="I9" s="147"/>
      <c r="J9" s="66"/>
      <c r="K9" s="67"/>
      <c r="L9" s="67"/>
      <c r="M9" s="50"/>
      <c r="N9" s="51"/>
    </row>
    <row r="10" spans="2:16" ht="16" thickBot="1" x14ac:dyDescent="0.25">
      <c r="B10" s="204" t="s">
        <v>10</v>
      </c>
      <c r="C10" s="46">
        <f>'1.Income statement'!C15</f>
        <v>0</v>
      </c>
      <c r="D10" s="46">
        <f>'1.Income statement'!D15</f>
        <v>0</v>
      </c>
      <c r="E10" s="46">
        <f>'1.Income statement'!E15</f>
        <v>34</v>
      </c>
      <c r="F10" s="46">
        <f>'1.Income statement'!F15</f>
        <v>38</v>
      </c>
      <c r="G10" s="46">
        <f>'1.Income statement'!G15</f>
        <v>47</v>
      </c>
      <c r="H10" s="46">
        <f>'1.Income statement'!H15</f>
        <v>43</v>
      </c>
      <c r="I10" s="46">
        <f>'1.Income statement'!I15</f>
        <v>30</v>
      </c>
      <c r="J10" s="45">
        <f>'1.Income statement'!J15</f>
        <v>54.418000000000006</v>
      </c>
      <c r="K10" s="46">
        <f>'1.Income statement'!K15</f>
        <v>62.580700000000007</v>
      </c>
      <c r="L10" s="46">
        <f>'1.Income statement'!L15</f>
        <v>71.967804999999998</v>
      </c>
      <c r="M10" s="46">
        <f>'1.Income statement'!M15</f>
        <v>82.76297575000001</v>
      </c>
      <c r="N10" s="47">
        <f>'1.Income statement'!N15</f>
        <v>95.177422112499997</v>
      </c>
      <c r="O10" s="16" t="s">
        <v>32</v>
      </c>
      <c r="P10" s="10">
        <f>'1.Income statement'!$P$11</f>
        <v>0.15</v>
      </c>
    </row>
    <row r="11" spans="2:16" x14ac:dyDescent="0.2">
      <c r="B11" s="205" t="s">
        <v>42</v>
      </c>
      <c r="C11" s="53">
        <f>'1.Income statement'!C17</f>
        <v>0</v>
      </c>
      <c r="D11" s="53">
        <f>'1.Income statement'!D17</f>
        <v>0</v>
      </c>
      <c r="E11" s="53">
        <f>'1.Income statement'!E17</f>
        <v>-2.4</v>
      </c>
      <c r="F11" s="53">
        <f>'1.Income statement'!F17</f>
        <v>-2.9</v>
      </c>
      <c r="G11" s="53">
        <f>'1.Income statement'!G17</f>
        <v>-1.6</v>
      </c>
      <c r="H11" s="53">
        <f>'1.Income statement'!H17</f>
        <v>-0.1</v>
      </c>
      <c r="I11" s="53">
        <f>'1.Income statement'!I17</f>
        <v>-0.1</v>
      </c>
      <c r="J11" s="52">
        <f>'1.Income statement'!J17</f>
        <v>-0.115</v>
      </c>
      <c r="K11" s="53">
        <f>'1.Income statement'!K17</f>
        <v>-0.13225000000000001</v>
      </c>
      <c r="L11" s="53">
        <f>'1.Income statement'!L17</f>
        <v>-0.15208750000000001</v>
      </c>
      <c r="M11" s="53">
        <f>'1.Income statement'!M17</f>
        <v>-0.174900625</v>
      </c>
      <c r="N11" s="54">
        <f>'1.Income statement'!N17</f>
        <v>-0.20113571875</v>
      </c>
    </row>
    <row r="12" spans="2:16" x14ac:dyDescent="0.2">
      <c r="B12" s="206" t="s">
        <v>40</v>
      </c>
      <c r="C12" s="55">
        <f>'1.Income statement'!C20</f>
        <v>0</v>
      </c>
      <c r="D12" s="55">
        <f>'1.Income statement'!D20</f>
        <v>0</v>
      </c>
      <c r="E12" s="55">
        <f>'1.Income statement'!E20</f>
        <v>7.02</v>
      </c>
      <c r="F12" s="55">
        <f>'1.Income statement'!F20</f>
        <v>10</v>
      </c>
      <c r="G12" s="55">
        <f>'1.Income statement'!G20</f>
        <v>10</v>
      </c>
      <c r="H12" s="55">
        <f>'1.Income statement'!H20</f>
        <v>14</v>
      </c>
      <c r="I12" s="56">
        <f>'1.Income statement'!I20</f>
        <v>8</v>
      </c>
      <c r="J12" s="55">
        <f>'1.Income statement'!J20</f>
        <v>15.269240000000003</v>
      </c>
      <c r="K12" s="55">
        <f>'1.Income statement'!K20</f>
        <v>17.559626000000005</v>
      </c>
      <c r="L12" s="55">
        <f>'1.Income statement'!L20</f>
        <v>20.1935699</v>
      </c>
      <c r="M12" s="55">
        <f>'1.Income statement'!M20</f>
        <v>23.222605385000008</v>
      </c>
      <c r="N12" s="56">
        <f>'1.Income statement'!N20</f>
        <v>26.70599619275</v>
      </c>
    </row>
    <row r="13" spans="2:16" x14ac:dyDescent="0.2">
      <c r="B13" s="207" t="s">
        <v>11</v>
      </c>
      <c r="C13" s="46">
        <f>'1.Income statement'!C24</f>
        <v>0</v>
      </c>
      <c r="D13" s="46">
        <f>'1.Income statement'!D24</f>
        <v>0</v>
      </c>
      <c r="E13" s="46">
        <f>'1.Income statement'!E24</f>
        <v>29.34</v>
      </c>
      <c r="F13" s="46">
        <f>'1.Income statement'!F24</f>
        <v>30.86</v>
      </c>
      <c r="G13" s="46">
        <f>'1.Income statement'!G24</f>
        <v>38.620000000000005</v>
      </c>
      <c r="H13" s="46">
        <f>'1.Income statement'!H24</f>
        <v>29.01</v>
      </c>
      <c r="I13" s="46">
        <f>'1.Income statement'!I24</f>
        <v>21.89</v>
      </c>
      <c r="J13" s="45">
        <f>'1.Income statement'!J24</f>
        <v>39.022260000000003</v>
      </c>
      <c r="K13" s="46">
        <f>'1.Income statement'!K24</f>
        <v>44.875599000000001</v>
      </c>
      <c r="L13" s="46">
        <f>'1.Income statement'!L24</f>
        <v>51.606938849999992</v>
      </c>
      <c r="M13" s="46">
        <f>'1.Income statement'!M24</f>
        <v>59.347979677500007</v>
      </c>
      <c r="N13" s="47">
        <f>'1.Income statement'!N24</f>
        <v>68.250176629124979</v>
      </c>
    </row>
    <row r="14" spans="2:16" x14ac:dyDescent="0.2">
      <c r="B14" s="208" t="s">
        <v>45</v>
      </c>
      <c r="C14" s="230"/>
      <c r="D14" s="230"/>
      <c r="E14" s="230"/>
      <c r="F14" s="230"/>
      <c r="G14" s="230">
        <v>71</v>
      </c>
      <c r="H14" s="236">
        <v>79</v>
      </c>
      <c r="I14" s="187">
        <v>91</v>
      </c>
      <c r="J14" s="55">
        <f>I14*$P$10+I14</f>
        <v>104.65</v>
      </c>
      <c r="K14" s="55">
        <f t="shared" ref="K14:N14" si="0">J14*$P$10+J14</f>
        <v>120.34750000000001</v>
      </c>
      <c r="L14" s="55">
        <f t="shared" si="0"/>
        <v>138.39962500000001</v>
      </c>
      <c r="M14" s="55">
        <f t="shared" si="0"/>
        <v>159.15956875000001</v>
      </c>
      <c r="N14" s="55">
        <f t="shared" si="0"/>
        <v>183.03350406250001</v>
      </c>
      <c r="O14" s="213"/>
    </row>
    <row r="15" spans="2:16" x14ac:dyDescent="0.2">
      <c r="B15" t="s">
        <v>83</v>
      </c>
      <c r="C15" s="230"/>
      <c r="D15" s="230"/>
      <c r="E15" s="230"/>
      <c r="F15" s="230"/>
      <c r="G15" s="322">
        <f>35+28</f>
        <v>63</v>
      </c>
      <c r="H15" s="322">
        <f>24+22</f>
        <v>46</v>
      </c>
      <c r="I15" s="322">
        <f>14+23+11+44</f>
        <v>92</v>
      </c>
      <c r="J15" s="55">
        <f>I15*$P$10+I15</f>
        <v>105.8</v>
      </c>
      <c r="K15" s="55">
        <f t="shared" ref="K15:N16" si="1">J15*$P$10+J15</f>
        <v>121.67</v>
      </c>
      <c r="L15" s="55">
        <f t="shared" si="1"/>
        <v>139.9205</v>
      </c>
      <c r="M15" s="55">
        <f t="shared" si="1"/>
        <v>160.90857500000001</v>
      </c>
      <c r="N15" s="56">
        <f t="shared" si="1"/>
        <v>185.04486125000003</v>
      </c>
    </row>
    <row r="16" spans="2:16" x14ac:dyDescent="0.2">
      <c r="B16" s="208" t="s">
        <v>43</v>
      </c>
      <c r="C16" s="230"/>
      <c r="D16" s="230"/>
      <c r="E16" s="230"/>
      <c r="F16" s="230"/>
      <c r="G16" s="230">
        <v>43</v>
      </c>
      <c r="H16" s="259">
        <v>43</v>
      </c>
      <c r="I16" s="260">
        <v>43</v>
      </c>
      <c r="J16" s="55">
        <f>I16*$P$10+I16</f>
        <v>49.45</v>
      </c>
      <c r="K16" s="55">
        <f t="shared" si="1"/>
        <v>56.867500000000007</v>
      </c>
      <c r="L16" s="55">
        <f t="shared" si="1"/>
        <v>65.397625000000005</v>
      </c>
      <c r="M16" s="55">
        <f t="shared" si="1"/>
        <v>75.207268750000011</v>
      </c>
      <c r="N16" s="55">
        <f t="shared" si="1"/>
        <v>86.48835906250001</v>
      </c>
    </row>
    <row r="17" spans="2:14" x14ac:dyDescent="0.2">
      <c r="B17" s="208" t="s">
        <v>44</v>
      </c>
      <c r="C17" s="231"/>
      <c r="D17" s="231"/>
      <c r="E17" s="231"/>
      <c r="F17" s="231"/>
      <c r="G17" s="230">
        <v>141</v>
      </c>
      <c r="H17" s="231">
        <v>161</v>
      </c>
      <c r="I17" s="188">
        <v>173</v>
      </c>
      <c r="J17" s="55">
        <f t="shared" ref="J15:J17" si="2">I17*$P$10+I17</f>
        <v>198.95</v>
      </c>
      <c r="K17" s="148">
        <f t="shared" ref="K17:N17" si="3">J17*$P$10+J17</f>
        <v>228.79249999999999</v>
      </c>
      <c r="L17" s="148">
        <f t="shared" si="3"/>
        <v>263.11137500000001</v>
      </c>
      <c r="M17" s="148">
        <f t="shared" si="3"/>
        <v>302.57808125000003</v>
      </c>
      <c r="N17" s="56">
        <f t="shared" si="3"/>
        <v>347.96479343750002</v>
      </c>
    </row>
    <row r="18" spans="2:14" x14ac:dyDescent="0.2">
      <c r="B18" s="210" t="s">
        <v>49</v>
      </c>
      <c r="C18" s="60">
        <f>C17+C15-C14</f>
        <v>0</v>
      </c>
      <c r="D18" s="60">
        <f t="shared" ref="D18:I18" si="4">D17+D15-D14</f>
        <v>0</v>
      </c>
      <c r="E18" s="60">
        <f t="shared" si="4"/>
        <v>0</v>
      </c>
      <c r="F18" s="60">
        <f t="shared" si="4"/>
        <v>0</v>
      </c>
      <c r="G18" s="189">
        <f>G17+G16-G14</f>
        <v>113</v>
      </c>
      <c r="H18" s="60">
        <f>H17+H16-H14</f>
        <v>125</v>
      </c>
      <c r="I18" s="60">
        <f>I17+I16-I14</f>
        <v>125</v>
      </c>
      <c r="J18" s="129">
        <f t="shared" ref="J18:N18" si="5">J17+J15-J14</f>
        <v>200.1</v>
      </c>
      <c r="K18" s="60">
        <f t="shared" si="5"/>
        <v>230.11499999999995</v>
      </c>
      <c r="L18" s="60">
        <f t="shared" si="5"/>
        <v>264.63225</v>
      </c>
      <c r="M18" s="60">
        <f t="shared" si="5"/>
        <v>304.3270875</v>
      </c>
      <c r="N18" s="57">
        <f t="shared" si="5"/>
        <v>349.97615062500006</v>
      </c>
    </row>
    <row r="19" spans="2:14" x14ac:dyDescent="0.2">
      <c r="B19" s="211" t="s">
        <v>50</v>
      </c>
      <c r="C19" s="58">
        <f t="shared" ref="C19:N19" si="6">C15-C14+C17-C16</f>
        <v>0</v>
      </c>
      <c r="D19" s="58">
        <f t="shared" si="6"/>
        <v>0</v>
      </c>
      <c r="E19" s="58">
        <f t="shared" si="6"/>
        <v>0</v>
      </c>
      <c r="F19" s="58">
        <f t="shared" si="6"/>
        <v>0</v>
      </c>
      <c r="G19" s="58">
        <f t="shared" si="6"/>
        <v>90</v>
      </c>
      <c r="H19" s="58">
        <f t="shared" si="6"/>
        <v>85</v>
      </c>
      <c r="I19" s="58">
        <f t="shared" si="6"/>
        <v>131</v>
      </c>
      <c r="J19" s="58">
        <f t="shared" si="6"/>
        <v>150.64999999999998</v>
      </c>
      <c r="K19" s="58">
        <f t="shared" si="6"/>
        <v>173.24749999999997</v>
      </c>
      <c r="L19" s="58">
        <f t="shared" si="6"/>
        <v>199.23462499999999</v>
      </c>
      <c r="M19" s="58">
        <f t="shared" si="6"/>
        <v>229.11981875000004</v>
      </c>
      <c r="N19" s="58">
        <f t="shared" si="6"/>
        <v>263.48779156250004</v>
      </c>
    </row>
    <row r="20" spans="2:14" x14ac:dyDescent="0.2">
      <c r="B20" s="209"/>
      <c r="C20" s="59"/>
      <c r="D20" s="59"/>
      <c r="E20" s="59"/>
      <c r="F20" s="59"/>
      <c r="G20" s="59"/>
      <c r="H20" s="112"/>
      <c r="J20" s="130"/>
      <c r="K20" s="60"/>
      <c r="L20" s="60"/>
      <c r="M20" s="60"/>
      <c r="N20" s="61"/>
    </row>
    <row r="21" spans="2:14" x14ac:dyDescent="0.2">
      <c r="B21" s="208" t="s">
        <v>46</v>
      </c>
      <c r="C21" s="48" t="e">
        <f t="shared" ref="C21:I21" si="7">C13/C17</f>
        <v>#DIV/0!</v>
      </c>
      <c r="D21" s="48" t="e">
        <f t="shared" si="7"/>
        <v>#DIV/0!</v>
      </c>
      <c r="E21" s="48" t="e">
        <f t="shared" si="7"/>
        <v>#DIV/0!</v>
      </c>
      <c r="F21" s="48" t="e">
        <f t="shared" si="7"/>
        <v>#DIV/0!</v>
      </c>
      <c r="G21" s="48">
        <f t="shared" si="7"/>
        <v>0.27390070921985821</v>
      </c>
      <c r="H21" s="48">
        <f t="shared" si="7"/>
        <v>0.18018633540372672</v>
      </c>
      <c r="I21" s="48">
        <f t="shared" si="7"/>
        <v>0.12653179190751446</v>
      </c>
      <c r="J21" s="131">
        <f t="shared" ref="J21:N21" si="8">J13/J17</f>
        <v>0.19614104046242778</v>
      </c>
      <c r="K21" s="48">
        <f t="shared" si="8"/>
        <v>0.19614104046242775</v>
      </c>
      <c r="L21" s="48">
        <f t="shared" si="8"/>
        <v>0.1961410404624277</v>
      </c>
      <c r="M21" s="48">
        <f t="shared" si="8"/>
        <v>0.19614104046242775</v>
      </c>
      <c r="N21" s="49">
        <f t="shared" si="8"/>
        <v>0.19614104046242767</v>
      </c>
    </row>
    <row r="22" spans="2:14" x14ac:dyDescent="0.2">
      <c r="B22" s="208" t="s">
        <v>52</v>
      </c>
      <c r="C22" s="20" t="e">
        <f t="shared" ref="C22:I22" si="9">C10/C19</f>
        <v>#DIV/0!</v>
      </c>
      <c r="D22" s="20" t="e">
        <f t="shared" si="9"/>
        <v>#DIV/0!</v>
      </c>
      <c r="E22" s="20" t="e">
        <f t="shared" si="9"/>
        <v>#DIV/0!</v>
      </c>
      <c r="F22" s="20" t="e">
        <f t="shared" si="9"/>
        <v>#DIV/0!</v>
      </c>
      <c r="G22" s="20">
        <f t="shared" si="9"/>
        <v>0.52222222222222225</v>
      </c>
      <c r="H22" s="20">
        <f t="shared" si="9"/>
        <v>0.50588235294117645</v>
      </c>
      <c r="I22" s="20">
        <f t="shared" si="9"/>
        <v>0.22900763358778625</v>
      </c>
      <c r="J22" s="132">
        <f t="shared" ref="J22:N22" si="10">J10/J19</f>
        <v>0.36122137404580162</v>
      </c>
      <c r="K22" s="20">
        <f t="shared" si="10"/>
        <v>0.36122137404580162</v>
      </c>
      <c r="L22" s="20">
        <f t="shared" si="10"/>
        <v>0.36122137404580151</v>
      </c>
      <c r="M22" s="20">
        <f t="shared" si="10"/>
        <v>0.36122137404580151</v>
      </c>
      <c r="N22" s="22">
        <f t="shared" si="10"/>
        <v>0.36122137404580146</v>
      </c>
    </row>
    <row r="23" spans="2:14" ht="16" thickBot="1" x14ac:dyDescent="0.25">
      <c r="B23" s="212" t="s">
        <v>51</v>
      </c>
      <c r="C23" s="21" t="e">
        <f t="shared" ref="C23:I23" si="11">C10/C18</f>
        <v>#DIV/0!</v>
      </c>
      <c r="D23" s="21" t="e">
        <f t="shared" si="11"/>
        <v>#DIV/0!</v>
      </c>
      <c r="E23" s="21" t="e">
        <f t="shared" si="11"/>
        <v>#DIV/0!</v>
      </c>
      <c r="F23" s="21" t="e">
        <f t="shared" si="11"/>
        <v>#DIV/0!</v>
      </c>
      <c r="G23" s="21">
        <f t="shared" si="11"/>
        <v>0.41592920353982299</v>
      </c>
      <c r="H23" s="21">
        <f t="shared" si="11"/>
        <v>0.34399999999999997</v>
      </c>
      <c r="I23" s="21">
        <f t="shared" si="11"/>
        <v>0.24</v>
      </c>
      <c r="J23" s="133">
        <f t="shared" ref="J23:N23" si="12">J10/J18</f>
        <v>0.27195402298850579</v>
      </c>
      <c r="K23" s="21">
        <f t="shared" si="12"/>
        <v>0.27195402298850585</v>
      </c>
      <c r="L23" s="21">
        <f t="shared" si="12"/>
        <v>0.27195402298850574</v>
      </c>
      <c r="M23" s="21">
        <f t="shared" si="12"/>
        <v>0.27195402298850579</v>
      </c>
      <c r="N23" s="23">
        <f t="shared" si="12"/>
        <v>0.27195402298850568</v>
      </c>
    </row>
    <row r="24" spans="2:14" x14ac:dyDescent="0.2">
      <c r="B24" s="1"/>
      <c r="C24" s="1"/>
      <c r="D24" s="1"/>
      <c r="E24" s="1"/>
      <c r="F24" s="1"/>
      <c r="G24" s="1"/>
      <c r="H24" s="1"/>
      <c r="I24" s="1"/>
      <c r="J24" s="1"/>
      <c r="K24" s="1"/>
      <c r="L24" s="1"/>
      <c r="M24" s="1"/>
      <c r="N24" s="1"/>
    </row>
    <row r="25" spans="2:14" x14ac:dyDescent="0.2">
      <c r="B25" s="1"/>
      <c r="C25" s="1"/>
      <c r="D25" s="1"/>
      <c r="E25" s="1"/>
      <c r="F25" s="1"/>
      <c r="G25" s="1"/>
      <c r="H25" s="1"/>
      <c r="I25" s="1"/>
      <c r="J25" s="1"/>
      <c r="K25" s="1"/>
      <c r="L25" s="1"/>
      <c r="M25" s="1"/>
      <c r="N25" s="1"/>
    </row>
    <row r="26" spans="2:14" x14ac:dyDescent="0.2">
      <c r="B26" s="1"/>
      <c r="C26" s="1"/>
      <c r="D26" s="1"/>
      <c r="E26" s="1"/>
      <c r="F26" s="1"/>
      <c r="G26" s="1"/>
      <c r="H26" s="1"/>
      <c r="I26" s="1"/>
      <c r="J26" s="1"/>
      <c r="K26" s="1"/>
      <c r="L26" s="1"/>
      <c r="M26" s="1"/>
      <c r="N26" s="1"/>
    </row>
    <row r="27" spans="2:14" x14ac:dyDescent="0.2">
      <c r="B27" s="1"/>
      <c r="C27" s="1"/>
      <c r="D27" s="1"/>
      <c r="E27" s="1"/>
      <c r="F27" s="1"/>
      <c r="G27" s="1"/>
      <c r="H27" s="1"/>
      <c r="I27" s="1"/>
      <c r="J27" s="1"/>
      <c r="K27" s="1"/>
      <c r="L27" s="1"/>
      <c r="M27" s="1"/>
      <c r="N27" s="1"/>
    </row>
    <row r="28" spans="2:14" x14ac:dyDescent="0.2">
      <c r="B28" s="1"/>
      <c r="C28" s="1"/>
      <c r="D28" s="1"/>
      <c r="E28" s="1"/>
      <c r="F28" s="1"/>
      <c r="G28" s="1"/>
      <c r="H28" s="1"/>
      <c r="I28" s="1"/>
      <c r="J28" s="1"/>
      <c r="K28" s="1"/>
      <c r="L28" s="1"/>
      <c r="M28" s="1"/>
      <c r="N28" s="1"/>
    </row>
  </sheetData>
  <mergeCells count="2">
    <mergeCell ref="B2:B8"/>
    <mergeCell ref="C2:N7"/>
  </mergeCells>
  <pageMargins left="0.7" right="0.7" top="0.75" bottom="0.75" header="0.3" footer="0.3"/>
  <pageSetup paperSize="9" orientation="portrait" horizontalDpi="0" verticalDpi="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V41"/>
  <sheetViews>
    <sheetView tabSelected="1" topLeftCell="B7" zoomScaleNormal="100" workbookViewId="0">
      <selection activeCell="B24" sqref="B24"/>
    </sheetView>
  </sheetViews>
  <sheetFormatPr baseColWidth="10" defaultColWidth="9.1640625" defaultRowHeight="15" x14ac:dyDescent="0.2"/>
  <cols>
    <col min="1" max="1" width="4" customWidth="1"/>
    <col min="2" max="2" width="35.5" customWidth="1"/>
    <col min="3" max="3" width="11.5" bestFit="1" customWidth="1"/>
    <col min="9" max="9" width="14.5" customWidth="1"/>
    <col min="10" max="10" width="10.5" customWidth="1"/>
    <col min="11" max="11" width="14.33203125" customWidth="1"/>
    <col min="12" max="12" width="15.5" customWidth="1"/>
    <col min="13" max="14" width="10.5" customWidth="1"/>
    <col min="15" max="15" width="7" customWidth="1"/>
    <col min="16" max="16" width="13.6640625" customWidth="1"/>
  </cols>
  <sheetData>
    <row r="1" spans="2:22" ht="16" thickBot="1" x14ac:dyDescent="0.25"/>
    <row r="2" spans="2:22" ht="15" customHeight="1" x14ac:dyDescent="0.2">
      <c r="B2" s="298"/>
      <c r="C2" s="301"/>
      <c r="D2" s="302"/>
      <c r="E2" s="302"/>
      <c r="F2" s="302"/>
      <c r="G2" s="302"/>
      <c r="H2" s="302"/>
      <c r="I2" s="302"/>
      <c r="J2" s="302"/>
      <c r="K2" s="302"/>
      <c r="L2" s="302"/>
      <c r="M2" s="302"/>
      <c r="N2" s="303"/>
      <c r="O2" s="1"/>
      <c r="P2" s="1"/>
      <c r="Q2" s="1"/>
      <c r="R2" s="1"/>
      <c r="S2" s="1"/>
      <c r="T2" s="1"/>
      <c r="U2" s="1"/>
      <c r="V2" s="1"/>
    </row>
    <row r="3" spans="2:22" ht="15" customHeight="1" x14ac:dyDescent="0.2">
      <c r="B3" s="299"/>
      <c r="C3" s="304"/>
      <c r="D3" s="305"/>
      <c r="E3" s="305"/>
      <c r="F3" s="305"/>
      <c r="G3" s="305"/>
      <c r="H3" s="305"/>
      <c r="I3" s="305"/>
      <c r="J3" s="305"/>
      <c r="K3" s="305"/>
      <c r="L3" s="305"/>
      <c r="M3" s="305"/>
      <c r="N3" s="306"/>
      <c r="O3" s="1"/>
      <c r="P3" s="1"/>
      <c r="Q3" s="1"/>
      <c r="R3" s="1"/>
      <c r="S3" s="1"/>
      <c r="T3" s="1"/>
      <c r="U3" s="1"/>
      <c r="V3" s="1"/>
    </row>
    <row r="4" spans="2:22" ht="15" customHeight="1" x14ac:dyDescent="0.2">
      <c r="B4" s="299"/>
      <c r="C4" s="304"/>
      <c r="D4" s="305"/>
      <c r="E4" s="305"/>
      <c r="F4" s="305"/>
      <c r="G4" s="305"/>
      <c r="H4" s="305"/>
      <c r="I4" s="305"/>
      <c r="J4" s="305"/>
      <c r="K4" s="305"/>
      <c r="L4" s="305"/>
      <c r="M4" s="305"/>
      <c r="N4" s="306"/>
      <c r="O4" s="1"/>
      <c r="P4" s="1"/>
      <c r="Q4" s="1"/>
      <c r="R4" s="1"/>
      <c r="S4" s="1"/>
      <c r="T4" s="1"/>
      <c r="U4" s="1"/>
      <c r="V4" s="1"/>
    </row>
    <row r="5" spans="2:22" ht="15" customHeight="1" x14ac:dyDescent="0.2">
      <c r="B5" s="299"/>
      <c r="C5" s="304"/>
      <c r="D5" s="305"/>
      <c r="E5" s="305"/>
      <c r="F5" s="305"/>
      <c r="G5" s="305"/>
      <c r="H5" s="305"/>
      <c r="I5" s="305"/>
      <c r="J5" s="305"/>
      <c r="K5" s="305"/>
      <c r="L5" s="305"/>
      <c r="M5" s="305"/>
      <c r="N5" s="306"/>
      <c r="O5" s="1"/>
      <c r="P5" s="1"/>
      <c r="Q5" s="1"/>
      <c r="R5" s="1"/>
      <c r="S5" s="1"/>
      <c r="T5" s="1"/>
      <c r="U5" s="1"/>
      <c r="V5" s="1"/>
    </row>
    <row r="6" spans="2:22" ht="15" customHeight="1" x14ac:dyDescent="0.2">
      <c r="B6" s="299"/>
      <c r="C6" s="304"/>
      <c r="D6" s="305"/>
      <c r="E6" s="305"/>
      <c r="F6" s="305"/>
      <c r="G6" s="305"/>
      <c r="H6" s="305"/>
      <c r="I6" s="305"/>
      <c r="J6" s="305"/>
      <c r="K6" s="305"/>
      <c r="L6" s="305"/>
      <c r="M6" s="305"/>
      <c r="N6" s="306"/>
      <c r="O6" s="1"/>
      <c r="P6" s="1"/>
      <c r="Q6" s="1"/>
      <c r="R6" s="1"/>
      <c r="S6" s="1"/>
      <c r="T6" s="1"/>
      <c r="U6" s="1"/>
      <c r="V6" s="1"/>
    </row>
    <row r="7" spans="2:22" ht="48.75" customHeight="1" thickBot="1" x14ac:dyDescent="0.25">
      <c r="B7" s="299"/>
      <c r="C7" s="304"/>
      <c r="D7" s="305"/>
      <c r="E7" s="305"/>
      <c r="F7" s="305"/>
      <c r="G7" s="305"/>
      <c r="H7" s="305"/>
      <c r="I7" s="305"/>
      <c r="J7" s="307"/>
      <c r="K7" s="307"/>
      <c r="L7" s="307"/>
      <c r="M7" s="307"/>
      <c r="N7" s="308"/>
      <c r="O7" s="1"/>
      <c r="P7" s="1"/>
      <c r="Q7" s="1"/>
      <c r="R7" s="1"/>
      <c r="S7" s="1"/>
      <c r="T7" s="1"/>
      <c r="U7" s="1"/>
      <c r="V7" s="1"/>
    </row>
    <row r="8" spans="2:22" ht="18.75" customHeight="1" thickBot="1" x14ac:dyDescent="0.25">
      <c r="B8" s="299"/>
      <c r="C8" s="33">
        <v>2014</v>
      </c>
      <c r="D8" s="33">
        <v>2015</v>
      </c>
      <c r="E8" s="33">
        <v>2016</v>
      </c>
      <c r="F8" s="33">
        <v>2017</v>
      </c>
      <c r="G8" s="33">
        <v>2018</v>
      </c>
      <c r="H8" s="33">
        <v>2019</v>
      </c>
      <c r="I8" s="33">
        <v>2020</v>
      </c>
      <c r="J8" s="102">
        <v>2021</v>
      </c>
      <c r="K8" s="103">
        <v>2022</v>
      </c>
      <c r="L8" s="103">
        <v>2023</v>
      </c>
      <c r="M8" s="103">
        <v>2024</v>
      </c>
      <c r="N8" s="104">
        <v>2025</v>
      </c>
      <c r="O8" s="216"/>
      <c r="P8" s="1"/>
      <c r="Q8" s="1"/>
      <c r="R8" s="1"/>
      <c r="S8" s="1"/>
      <c r="T8" s="1"/>
      <c r="U8" s="1"/>
      <c r="V8" s="1"/>
    </row>
    <row r="9" spans="2:22" ht="17" thickBot="1" x14ac:dyDescent="0.25">
      <c r="B9" s="114" t="s">
        <v>26</v>
      </c>
      <c r="C9" s="117"/>
      <c r="D9" s="30"/>
      <c r="E9" s="30"/>
      <c r="F9" s="30"/>
      <c r="G9" s="30"/>
      <c r="H9" s="30"/>
      <c r="I9" s="106"/>
      <c r="J9" s="30"/>
      <c r="K9" s="30"/>
      <c r="L9" s="30"/>
      <c r="M9" s="59"/>
      <c r="N9" s="118"/>
      <c r="O9" s="312" t="s">
        <v>13</v>
      </c>
      <c r="P9" s="313"/>
      <c r="Q9" s="15">
        <v>25</v>
      </c>
      <c r="R9" s="1"/>
      <c r="S9" s="1"/>
      <c r="T9" s="1"/>
      <c r="U9" s="1"/>
      <c r="V9" s="1"/>
    </row>
    <row r="10" spans="2:22" ht="16" x14ac:dyDescent="0.2">
      <c r="B10" s="63" t="s">
        <v>25</v>
      </c>
      <c r="C10" s="116"/>
      <c r="D10" s="107"/>
      <c r="E10" s="107"/>
      <c r="F10" s="107"/>
      <c r="G10" s="107"/>
      <c r="H10" s="108">
        <f>$Q$9*'1.Income statement'!H27</f>
        <v>500</v>
      </c>
      <c r="I10" s="108">
        <f>$Q$9*'1.Income statement'!I27</f>
        <v>500</v>
      </c>
      <c r="J10" s="107">
        <f>$Q$9*'1.Income statement'!J27</f>
        <v>500</v>
      </c>
      <c r="K10" s="107">
        <f>$Q$9*'1.Income statement'!K27</f>
        <v>500</v>
      </c>
      <c r="L10" s="107">
        <f>$Q$9*'1.Income statement'!L27</f>
        <v>500</v>
      </c>
      <c r="M10" s="107">
        <f>$Q$9*'1.Income statement'!M27</f>
        <v>500</v>
      </c>
      <c r="N10" s="119">
        <f>$Q$9*'1.Income statement'!N27</f>
        <v>500</v>
      </c>
      <c r="O10" s="14"/>
      <c r="P10" s="14"/>
      <c r="Q10" s="14"/>
      <c r="R10" s="1"/>
      <c r="S10" s="1"/>
      <c r="T10" s="1"/>
      <c r="U10" s="1"/>
      <c r="V10" s="1"/>
    </row>
    <row r="11" spans="2:22" ht="16" x14ac:dyDescent="0.2">
      <c r="B11" s="63" t="s">
        <v>58</v>
      </c>
      <c r="C11" s="107">
        <f>'3.retornos capital'!C15-'3.retornos capital'!C14</f>
        <v>0</v>
      </c>
      <c r="D11" s="107">
        <f>'3.retornos capital'!D15-'3.retornos capital'!D14</f>
        <v>0</v>
      </c>
      <c r="E11" s="107">
        <f>'3.retornos capital'!E15-'3.retornos capital'!E14</f>
        <v>0</v>
      </c>
      <c r="F11" s="107">
        <f>'3.retornos capital'!F15-'3.retornos capital'!F14</f>
        <v>0</v>
      </c>
      <c r="G11" s="107">
        <f>'3.retornos capital'!G15-'3.retornos capital'!G14</f>
        <v>-8</v>
      </c>
      <c r="H11" s="107">
        <f>'3.retornos capital'!H15-'3.retornos capital'!H14</f>
        <v>-33</v>
      </c>
      <c r="I11" s="107">
        <f>'3.retornos capital'!I15-'3.retornos capital'!I14</f>
        <v>1</v>
      </c>
      <c r="J11" s="220">
        <v>1</v>
      </c>
      <c r="K11" s="220">
        <v>1</v>
      </c>
      <c r="L11" s="220">
        <v>1</v>
      </c>
      <c r="M11" s="220">
        <v>1</v>
      </c>
      <c r="N11" s="217">
        <v>1</v>
      </c>
      <c r="O11" s="314"/>
      <c r="P11" s="314"/>
      <c r="Q11" s="14"/>
      <c r="R11" s="1"/>
      <c r="S11" s="1"/>
      <c r="T11" s="1"/>
      <c r="U11" s="1"/>
      <c r="V11" s="1"/>
    </row>
    <row r="12" spans="2:22" ht="16" x14ac:dyDescent="0.2">
      <c r="B12" s="110" t="s">
        <v>79</v>
      </c>
      <c r="C12" s="134" t="e">
        <f>C11/'1.Income statement'!C12</f>
        <v>#DIV/0!</v>
      </c>
      <c r="D12" s="134" t="e">
        <f>D11/'1.Income statement'!D12</f>
        <v>#DIV/0!</v>
      </c>
      <c r="E12" s="134">
        <f>E11/'1.Income statement'!E12</f>
        <v>0</v>
      </c>
      <c r="F12" s="134">
        <f>F11/'1.Income statement'!F12</f>
        <v>0</v>
      </c>
      <c r="G12" s="134">
        <f>G11/'1.Income statement'!G12</f>
        <v>-0.14814814814814814</v>
      </c>
      <c r="H12" s="134">
        <f>H11/'1.Income statement'!H12</f>
        <v>-0.5</v>
      </c>
      <c r="I12" s="12">
        <f>I11/'1.Income statement'!I12</f>
        <v>1.8518518518518517E-2</v>
      </c>
      <c r="J12" s="215">
        <f>J11/'1.Income statement'!J12</f>
        <v>1.2192445560730571E-2</v>
      </c>
      <c r="K12" s="134">
        <f>K11/'1.Income statement'!K12</f>
        <v>1.060212657454832E-2</v>
      </c>
      <c r="L12" s="134">
        <f>L11/'1.Income statement'!L12</f>
        <v>9.2192404996072376E-3</v>
      </c>
      <c r="M12" s="134">
        <f>M11/'1.Income statement'!M12</f>
        <v>8.016730869223684E-3</v>
      </c>
      <c r="N12" s="120">
        <f>N11/'1.Income statement'!N12</f>
        <v>6.9710703210640731E-3</v>
      </c>
      <c r="O12" s="310"/>
      <c r="P12" s="310"/>
      <c r="Q12" s="14"/>
      <c r="R12" s="1"/>
      <c r="S12" s="1"/>
      <c r="T12" s="1"/>
      <c r="U12" s="1"/>
      <c r="V12" s="1"/>
    </row>
    <row r="13" spans="2:22" ht="16" x14ac:dyDescent="0.2">
      <c r="B13" s="110" t="s">
        <v>80</v>
      </c>
      <c r="C13" s="134" t="e">
        <f>C11/'3.retornos capital'!C17</f>
        <v>#DIV/0!</v>
      </c>
      <c r="D13" s="134" t="e">
        <f>D11/'3.retornos capital'!D17</f>
        <v>#DIV/0!</v>
      </c>
      <c r="E13" s="134" t="e">
        <f>E11/'3.retornos capital'!E17</f>
        <v>#DIV/0!</v>
      </c>
      <c r="F13" s="134" t="e">
        <f>F11/'3.retornos capital'!F17</f>
        <v>#DIV/0!</v>
      </c>
      <c r="G13" s="134">
        <f>G11/'3.retornos capital'!G17</f>
        <v>-5.6737588652482268E-2</v>
      </c>
      <c r="H13" s="134">
        <f>H11/'3.retornos capital'!H17</f>
        <v>-0.20496894409937888</v>
      </c>
      <c r="I13" s="134">
        <f>I11/'3.retornos capital'!I17</f>
        <v>5.7803468208092483E-3</v>
      </c>
      <c r="J13" s="215">
        <f>J11/'3.retornos capital'!J17</f>
        <v>5.0263885398341293E-3</v>
      </c>
      <c r="K13" s="134">
        <f>K11/'3.retornos capital'!K17</f>
        <v>4.3707726433340251E-3</v>
      </c>
      <c r="L13" s="134">
        <f>L11/'3.retornos capital'!L17</f>
        <v>3.8006718637687174E-3</v>
      </c>
      <c r="M13" s="134">
        <f>M11/'3.retornos capital'!M17</f>
        <v>3.3049320554510587E-3</v>
      </c>
      <c r="N13" s="134">
        <f>N11/'3.retornos capital'!N17</f>
        <v>2.8738539612617902E-3</v>
      </c>
      <c r="O13" s="218"/>
      <c r="P13" s="193"/>
      <c r="Q13" s="14"/>
      <c r="R13" s="1"/>
      <c r="S13" s="1"/>
      <c r="T13" s="1"/>
      <c r="U13" s="1"/>
      <c r="V13" s="1"/>
    </row>
    <row r="14" spans="2:22" ht="16" x14ac:dyDescent="0.2">
      <c r="B14" s="111" t="s">
        <v>24</v>
      </c>
      <c r="C14" s="46"/>
      <c r="D14" s="46"/>
      <c r="E14" s="46"/>
      <c r="F14" s="46"/>
      <c r="G14" s="46"/>
      <c r="H14" s="13">
        <f>H10+H11</f>
        <v>467</v>
      </c>
      <c r="I14" s="13">
        <f>I10+I11</f>
        <v>501</v>
      </c>
      <c r="J14" s="46">
        <f t="shared" ref="J14:N14" si="0">J10+J11</f>
        <v>501</v>
      </c>
      <c r="K14" s="46">
        <f t="shared" si="0"/>
        <v>501</v>
      </c>
      <c r="L14" s="46">
        <f t="shared" si="0"/>
        <v>501</v>
      </c>
      <c r="M14" s="46">
        <f t="shared" si="0"/>
        <v>501</v>
      </c>
      <c r="N14" s="47">
        <f t="shared" si="0"/>
        <v>501</v>
      </c>
      <c r="O14" s="309"/>
      <c r="P14" s="309"/>
      <c r="Q14" s="14"/>
      <c r="R14" s="1"/>
      <c r="S14" s="1"/>
      <c r="T14" s="1"/>
      <c r="U14" s="1"/>
      <c r="V14" s="1"/>
    </row>
    <row r="15" spans="2:22" ht="16" x14ac:dyDescent="0.2">
      <c r="B15" s="63" t="s">
        <v>5</v>
      </c>
      <c r="C15" s="107">
        <f>'1.Income statement'!C12</f>
        <v>0</v>
      </c>
      <c r="D15" s="107">
        <f>'1.Income statement'!D12</f>
        <v>0</v>
      </c>
      <c r="E15" s="107">
        <f>'1.Income statement'!E12</f>
        <v>40.24</v>
      </c>
      <c r="F15" s="107">
        <f>'1.Income statement'!F12</f>
        <v>44</v>
      </c>
      <c r="G15" s="107">
        <f>'1.Income statement'!G12</f>
        <v>54</v>
      </c>
      <c r="H15" s="214">
        <f>'1.Income statement'!H12</f>
        <v>66</v>
      </c>
      <c r="I15" s="109">
        <f>'1.Income statement'!I12</f>
        <v>54</v>
      </c>
      <c r="J15" s="107">
        <f>'1.Income statement'!J12</f>
        <v>82.018000000000001</v>
      </c>
      <c r="K15" s="107">
        <f>'1.Income statement'!K12</f>
        <v>94.320700000000016</v>
      </c>
      <c r="L15" s="107">
        <f>'1.Income statement'!L12</f>
        <v>108.468805</v>
      </c>
      <c r="M15" s="107">
        <f>'1.Income statement'!M12</f>
        <v>124.73912575000001</v>
      </c>
      <c r="N15" s="121">
        <f>'1.Income statement'!N12</f>
        <v>143.44999461250001</v>
      </c>
      <c r="O15" s="310"/>
      <c r="P15" s="310"/>
      <c r="Q15" s="14"/>
      <c r="R15" s="1"/>
      <c r="S15" s="1"/>
      <c r="T15" s="1"/>
      <c r="U15" s="1"/>
      <c r="V15" s="1"/>
    </row>
    <row r="16" spans="2:22" ht="16" x14ac:dyDescent="0.2">
      <c r="B16" s="63" t="s">
        <v>10</v>
      </c>
      <c r="C16" s="107">
        <f>'1.Income statement'!C15</f>
        <v>0</v>
      </c>
      <c r="D16" s="107">
        <f>'1.Income statement'!D15</f>
        <v>0</v>
      </c>
      <c r="E16" s="107">
        <f>'1.Income statement'!E15</f>
        <v>34</v>
      </c>
      <c r="F16" s="107">
        <f>'1.Income statement'!F15</f>
        <v>38</v>
      </c>
      <c r="G16" s="107">
        <f>'1.Income statement'!G15</f>
        <v>47</v>
      </c>
      <c r="H16" s="107">
        <f>'1.Income statement'!H15</f>
        <v>43</v>
      </c>
      <c r="I16" s="108">
        <f>'1.Income statement'!I15</f>
        <v>30</v>
      </c>
      <c r="J16" s="107">
        <f>'1.Income statement'!J15</f>
        <v>54.418000000000006</v>
      </c>
      <c r="K16" s="107">
        <f>'1.Income statement'!K15</f>
        <v>62.580700000000007</v>
      </c>
      <c r="L16" s="107">
        <f>'1.Income statement'!L15</f>
        <v>71.967804999999998</v>
      </c>
      <c r="M16" s="107">
        <f>'1.Income statement'!M15</f>
        <v>82.76297575000001</v>
      </c>
      <c r="N16" s="119">
        <f>'1.Income statement'!N15</f>
        <v>95.177422112499997</v>
      </c>
      <c r="O16" s="310"/>
      <c r="P16" s="310"/>
      <c r="Q16" s="14"/>
      <c r="R16" s="1"/>
      <c r="S16" s="1"/>
      <c r="T16" s="1"/>
      <c r="U16" s="1"/>
      <c r="V16" s="1"/>
    </row>
    <row r="17" spans="2:22" ht="16" x14ac:dyDescent="0.2">
      <c r="B17" s="63" t="s">
        <v>11</v>
      </c>
      <c r="C17" s="107">
        <f>'1.Income statement'!C24</f>
        <v>0</v>
      </c>
      <c r="D17" s="107">
        <f>'1.Income statement'!D24</f>
        <v>0</v>
      </c>
      <c r="E17" s="107">
        <f>'1.Income statement'!E24</f>
        <v>29.34</v>
      </c>
      <c r="F17" s="107">
        <f>'1.Income statement'!F24</f>
        <v>30.86</v>
      </c>
      <c r="G17" s="107">
        <f>'1.Income statement'!G24</f>
        <v>38.620000000000005</v>
      </c>
      <c r="H17" s="107">
        <f>'1.Income statement'!H24</f>
        <v>29.01</v>
      </c>
      <c r="I17" s="108">
        <f>'1.Income statement'!I24</f>
        <v>21.89</v>
      </c>
      <c r="J17" s="107">
        <f>'1.Income statement'!J24</f>
        <v>39.022260000000003</v>
      </c>
      <c r="K17" s="107">
        <f>'1.Income statement'!K24</f>
        <v>44.875599000000001</v>
      </c>
      <c r="L17" s="107">
        <f>'1.Income statement'!L24</f>
        <v>51.606938849999992</v>
      </c>
      <c r="M17" s="107">
        <f>'1.Income statement'!M24</f>
        <v>59.347979677500007</v>
      </c>
      <c r="N17" s="119">
        <f>'1.Income statement'!N24</f>
        <v>68.250176629124979</v>
      </c>
      <c r="O17" s="310"/>
      <c r="P17" s="310"/>
      <c r="Q17" s="14"/>
      <c r="R17" s="1"/>
      <c r="S17" s="1"/>
      <c r="T17" s="1"/>
      <c r="U17" s="1"/>
      <c r="V17" s="1"/>
    </row>
    <row r="18" spans="2:22" ht="16" x14ac:dyDescent="0.2">
      <c r="B18" s="63" t="s">
        <v>12</v>
      </c>
      <c r="C18" s="107">
        <f>'2.Flujos de caja'!C16</f>
        <v>0</v>
      </c>
      <c r="D18" s="107">
        <f>'2.Flujos de caja'!D16</f>
        <v>0</v>
      </c>
      <c r="E18" s="107">
        <f>'2.Flujos de caja'!E16</f>
        <v>30.580000000000002</v>
      </c>
      <c r="F18" s="107">
        <f>'2.Flujos de caja'!F16</f>
        <v>30.86</v>
      </c>
      <c r="G18" s="107">
        <f>'2.Flujos de caja'!G16</f>
        <v>39.620000000000005</v>
      </c>
      <c r="H18" s="107">
        <f>'2.Flujos de caja'!H16</f>
        <v>42.01</v>
      </c>
      <c r="I18" s="108">
        <f>'2.Flujos de caja'!I16</f>
        <v>35.89</v>
      </c>
      <c r="J18" s="107">
        <f>'2.Flujos de caja'!J16</f>
        <v>55.12225999999999</v>
      </c>
      <c r="K18" s="107">
        <f>'2.Flujos de caja'!K16</f>
        <v>63.390599000000016</v>
      </c>
      <c r="L18" s="107">
        <f>'2.Flujos de caja'!L16</f>
        <v>72.899188850000002</v>
      </c>
      <c r="M18" s="107">
        <f>'2.Flujos de caja'!M16</f>
        <v>83.834067177500003</v>
      </c>
      <c r="N18" s="119">
        <f>'2.Flujos de caja'!N16</f>
        <v>96.409177254124984</v>
      </c>
      <c r="O18" s="310"/>
      <c r="P18" s="310"/>
      <c r="Q18" s="5"/>
      <c r="R18" s="1"/>
      <c r="S18" s="1"/>
      <c r="T18" s="1"/>
      <c r="U18" s="1"/>
      <c r="V18" s="1"/>
    </row>
    <row r="19" spans="2:22" ht="17" thickBot="1" x14ac:dyDescent="0.25">
      <c r="B19" s="63"/>
      <c r="C19" s="116"/>
      <c r="D19" s="107"/>
      <c r="E19" s="107"/>
      <c r="F19" s="107"/>
      <c r="G19" s="107"/>
      <c r="H19" s="107"/>
      <c r="I19" s="108"/>
      <c r="J19" s="107"/>
      <c r="K19" s="107"/>
      <c r="L19" s="107"/>
      <c r="M19" s="107"/>
      <c r="N19" s="119"/>
      <c r="O19" s="19"/>
      <c r="P19" s="19"/>
      <c r="Q19" s="14"/>
      <c r="R19" s="1"/>
      <c r="S19" s="1"/>
      <c r="T19" s="1"/>
      <c r="U19" s="1"/>
      <c r="V19" s="1"/>
    </row>
    <row r="20" spans="2:22" ht="17" thickBot="1" x14ac:dyDescent="0.25">
      <c r="B20" s="126"/>
      <c r="C20" s="127" t="s">
        <v>47</v>
      </c>
      <c r="D20" s="125" t="s">
        <v>48</v>
      </c>
      <c r="E20" s="112"/>
      <c r="F20" s="112"/>
      <c r="G20" s="112"/>
      <c r="H20" s="112"/>
      <c r="I20" s="113"/>
      <c r="J20" s="112"/>
      <c r="K20" s="112"/>
      <c r="L20" s="112"/>
      <c r="M20" s="112"/>
      <c r="N20" s="122"/>
      <c r="O20" s="311"/>
      <c r="P20" s="311"/>
      <c r="Q20" s="5"/>
      <c r="R20" s="1"/>
      <c r="S20" s="1"/>
      <c r="T20" s="1"/>
      <c r="U20" s="1"/>
      <c r="V20" s="1"/>
    </row>
    <row r="21" spans="2:22" ht="20" thickBot="1" x14ac:dyDescent="0.25">
      <c r="B21" s="25" t="s">
        <v>20</v>
      </c>
      <c r="C21" s="115">
        <f>(L21/$Q$9)^(1/3)-1</f>
        <v>0.27327642108932015</v>
      </c>
      <c r="D21" s="115">
        <f>(N21/$Q$9)^(1/5)-1</f>
        <v>0.22245464250502867</v>
      </c>
      <c r="E21" s="59"/>
      <c r="F21" s="6" t="s">
        <v>56</v>
      </c>
      <c r="G21" s="6"/>
      <c r="H21" s="6"/>
      <c r="I21" s="261">
        <f>IF(--I11&lt;0,(I17*$Q$21-I11),IF(--I11&gt;0,I17*$Q$21))/'1.Income statement'!I27</f>
        <v>21.89</v>
      </c>
      <c r="J21" s="262">
        <f>IF(J11&lt;0,J17*$Q$21-J11,IF(J11=0,J17*$Q$21,IF(J11&gt;0,J17*$Q$21)))/'1.Income statement'!J27</f>
        <v>39.022260000000003</v>
      </c>
      <c r="K21" s="262">
        <f>IF(K11&lt;0,K17*$Q$21-K11,IF(K11=0,K17*$Q$21,IF(K11&gt;0,K17*$Q$21)))/'1.Income statement'!K27</f>
        <v>44.875599000000001</v>
      </c>
      <c r="L21" s="262">
        <f>IF(L11&lt;0,L17*$Q$21-L11,IF(L11=0,L17*$Q$21,IF(L11&gt;0,L17*$Q$21)))/'1.Income statement'!L27</f>
        <v>51.606938849999992</v>
      </c>
      <c r="M21" s="262">
        <f>IF(M11&lt;0,M17*$Q$21-M11,IF(M11=0,M17*$Q$21,IF(M11&gt;0,M17*$Q$21)))/'1.Income statement'!M27</f>
        <v>59.347979677500007</v>
      </c>
      <c r="N21" s="262">
        <f>IF(N11&lt;0,N17*$Q$21-N11,IF(N11=0,N17*$Q$21,IF(N11&gt;0,N17*$Q$21)))/'1.Income statement'!N27</f>
        <v>68.250176629124979</v>
      </c>
      <c r="O21" s="237" t="s">
        <v>27</v>
      </c>
      <c r="P21" s="128"/>
      <c r="Q21">
        <v>20</v>
      </c>
      <c r="R21" s="1"/>
      <c r="S21" s="1"/>
      <c r="T21" s="1"/>
      <c r="U21" s="1"/>
      <c r="V21" s="1"/>
    </row>
    <row r="22" spans="2:22" ht="20" thickBot="1" x14ac:dyDescent="0.25">
      <c r="B22" s="25" t="s">
        <v>21</v>
      </c>
      <c r="C22" s="105">
        <f t="shared" ref="C22:C24" si="1">(L22/$Q$9)^(1/3)-1</f>
        <v>0.42865564790249433</v>
      </c>
      <c r="D22" s="105">
        <f t="shared" ref="D22:D24" si="2">(N22/$Q$9)^(1/5)-1</f>
        <v>0.30989255450799669</v>
      </c>
      <c r="E22" s="59"/>
      <c r="F22" s="7" t="s">
        <v>55</v>
      </c>
      <c r="G22" s="59"/>
      <c r="H22" s="59"/>
      <c r="I22" s="261">
        <f>IF(--I11&lt;0,(I18*$Q$22-I11),IF(--I11&gt;0,I18*$Q$22))/'1.Income statement'!I27</f>
        <v>35.89</v>
      </c>
      <c r="J22" s="262">
        <f>IF(J11&lt;0,J18*$Q$22-J11,IF(J11=0,J18*$Q$22,IF(J11&gt;0,J18*$Q$22)))/'1.Income statement'!J27</f>
        <v>55.122259999999997</v>
      </c>
      <c r="K22" s="262">
        <f>IF(K11&lt;0,K18*$Q$22-K11,IF(K11=0,K18*$Q$22,IF(K11&gt;0,K18*$Q$22)))/'1.Income statement'!K27</f>
        <v>63.390599000000023</v>
      </c>
      <c r="L22" s="262">
        <f>IF(L11&lt;0,L18*$Q$22-L11,IF(L11=0,L18*$Q$22,IF(L11&gt;0,L18*$Q$22)))/'1.Income statement'!L27</f>
        <v>72.899188850000002</v>
      </c>
      <c r="M22" s="262">
        <f>IF(M11&lt;0,M18*$Q$22-M11,IF(M11=0,M18*$Q$22,IF(M11&gt;0,M18*$Q$22)))/'1.Income statement'!M27</f>
        <v>83.834067177500003</v>
      </c>
      <c r="N22" s="262">
        <f>IF(N11&lt;0,N18*$Q$22-N11,IF(N11=0,N18*$Q$22,IF(N11&gt;0,N18*$Q$22)))/'1.Income statement'!N27</f>
        <v>96.409177254124984</v>
      </c>
      <c r="O22" s="315" t="s">
        <v>28</v>
      </c>
      <c r="P22" s="316"/>
      <c r="Q22" s="9">
        <v>20</v>
      </c>
      <c r="R22" s="1"/>
      <c r="S22" s="1"/>
      <c r="T22" s="1"/>
      <c r="U22" s="1"/>
      <c r="V22" s="1"/>
    </row>
    <row r="23" spans="2:22" ht="20" thickBot="1" x14ac:dyDescent="0.25">
      <c r="B23" s="25" t="s">
        <v>22</v>
      </c>
      <c r="C23" s="105">
        <f t="shared" si="1"/>
        <v>0.48156155944040258</v>
      </c>
      <c r="D23" s="105">
        <f t="shared" si="2"/>
        <v>0.33882552037653557</v>
      </c>
      <c r="E23" s="59"/>
      <c r="F23" s="7" t="s">
        <v>18</v>
      </c>
      <c r="G23" s="59"/>
      <c r="H23" s="59"/>
      <c r="I23" s="263">
        <f>((I15*$Q$23)-I11)/'1.Income statement'!I27</f>
        <v>40.450000000000003</v>
      </c>
      <c r="J23" s="264">
        <f>((J15*$Q$23)-J11)/'1.Income statement'!J27</f>
        <v>61.463499999999996</v>
      </c>
      <c r="K23" s="264">
        <f>((K15*$Q$23)-K11)/'1.Income statement'!K27</f>
        <v>70.690525000000008</v>
      </c>
      <c r="L23" s="264">
        <f>((L15*$Q$23)-L11)/'1.Income statement'!L27</f>
        <v>81.301603749999998</v>
      </c>
      <c r="M23" s="264">
        <f>((M15*$Q$23)-M11)/'1.Income statement'!M27</f>
        <v>93.50434431250001</v>
      </c>
      <c r="N23" s="265">
        <f>((N15*$Q$23)-N11)/'1.Income statement'!N27</f>
        <v>107.53749595937499</v>
      </c>
      <c r="O23" s="300" t="s">
        <v>29</v>
      </c>
      <c r="P23" s="300"/>
      <c r="Q23" s="9">
        <v>15</v>
      </c>
      <c r="R23" s="1"/>
      <c r="S23" s="1"/>
      <c r="T23" s="1"/>
      <c r="U23" s="1"/>
      <c r="V23" s="1"/>
    </row>
    <row r="24" spans="2:22" ht="20" thickBot="1" x14ac:dyDescent="0.25">
      <c r="B24" s="26" t="s">
        <v>23</v>
      </c>
      <c r="C24" s="105">
        <f t="shared" si="1"/>
        <v>0.29206890134389929</v>
      </c>
      <c r="D24" s="105">
        <f t="shared" si="2"/>
        <v>0.23330410543021496</v>
      </c>
      <c r="E24" s="123"/>
      <c r="F24" s="124" t="s">
        <v>19</v>
      </c>
      <c r="G24" s="123"/>
      <c r="H24" s="123"/>
      <c r="I24" s="266">
        <f>((I16*$Q$24)-I11)/'1.Income statement'!I27</f>
        <v>22.45</v>
      </c>
      <c r="J24" s="267">
        <f>((J16*$Q$24)-J11)/'1.Income statement'!J27</f>
        <v>40.763500000000008</v>
      </c>
      <c r="K24" s="267">
        <f>((K16*$Q$24)-K11)/'1.Income statement'!K27</f>
        <v>46.885525000000008</v>
      </c>
      <c r="L24" s="267">
        <f>((L16*$Q$24)-L11)/'1.Income statement'!L27</f>
        <v>53.925853750000002</v>
      </c>
      <c r="M24" s="267">
        <f>((M16*$Q$24)-M11)/'1.Income statement'!M27</f>
        <v>62.02223181250001</v>
      </c>
      <c r="N24" s="268">
        <f>((N16*$Q$24)-N11)/'1.Income statement'!N27</f>
        <v>71.333066584375004</v>
      </c>
      <c r="O24" s="300" t="s">
        <v>30</v>
      </c>
      <c r="P24" s="300"/>
      <c r="Q24" s="9">
        <v>15</v>
      </c>
      <c r="R24" s="1"/>
      <c r="S24" s="1"/>
      <c r="T24" s="1"/>
      <c r="U24" s="1"/>
      <c r="V24" s="1"/>
    </row>
    <row r="25" spans="2:22" ht="16" x14ac:dyDescent="0.2">
      <c r="B25" s="4"/>
      <c r="C25" s="3"/>
      <c r="D25" s="3"/>
      <c r="E25" s="3"/>
      <c r="F25" s="3"/>
      <c r="G25" s="3"/>
      <c r="H25" s="3"/>
      <c r="I25" s="3"/>
      <c r="J25" s="3"/>
      <c r="K25" s="3"/>
      <c r="L25" s="3"/>
      <c r="M25" s="3"/>
      <c r="N25" s="3"/>
      <c r="O25" s="1"/>
      <c r="P25" s="1"/>
      <c r="Q25" s="1"/>
      <c r="R25" s="1"/>
      <c r="S25" s="1"/>
      <c r="T25" s="1"/>
      <c r="U25" s="1"/>
      <c r="V25" s="1"/>
    </row>
    <row r="26" spans="2:22" x14ac:dyDescent="0.2">
      <c r="B26" s="2"/>
      <c r="C26" s="3"/>
      <c r="D26" s="3"/>
      <c r="E26" s="3"/>
      <c r="F26" s="3"/>
      <c r="G26" s="3"/>
      <c r="H26" s="3"/>
      <c r="I26" s="3"/>
      <c r="J26" s="3"/>
      <c r="K26" s="3"/>
      <c r="L26" s="3"/>
      <c r="M26" s="3"/>
      <c r="N26" s="3"/>
      <c r="O26" s="1"/>
      <c r="P26" s="1"/>
      <c r="Q26" s="1"/>
      <c r="R26" s="1"/>
      <c r="S26" s="1"/>
      <c r="T26" s="1"/>
      <c r="U26" s="1"/>
      <c r="V26" s="1"/>
    </row>
    <row r="27" spans="2:22" x14ac:dyDescent="0.2">
      <c r="B27" s="2"/>
      <c r="C27" s="2"/>
      <c r="D27" s="2"/>
      <c r="E27" s="2"/>
      <c r="F27" s="2"/>
      <c r="G27" s="2"/>
      <c r="H27" s="2"/>
      <c r="I27" s="2"/>
      <c r="J27" s="2"/>
      <c r="K27" s="2"/>
      <c r="L27" s="2"/>
      <c r="M27" s="2"/>
      <c r="N27" s="2"/>
      <c r="O27" s="1"/>
      <c r="P27" s="1"/>
      <c r="Q27" s="1"/>
      <c r="R27" s="1"/>
      <c r="S27" s="1"/>
      <c r="T27" s="1"/>
      <c r="U27" s="1"/>
      <c r="V27" s="1"/>
    </row>
    <row r="28" spans="2:22" x14ac:dyDescent="0.2">
      <c r="B28" s="2"/>
      <c r="C28" s="2"/>
      <c r="D28" s="2"/>
      <c r="E28" s="2"/>
      <c r="F28" s="2"/>
      <c r="G28" s="2"/>
      <c r="H28" s="2"/>
      <c r="I28" s="2"/>
      <c r="J28" s="2"/>
      <c r="K28" s="2"/>
      <c r="L28" s="2"/>
      <c r="M28" s="2"/>
      <c r="N28" s="2"/>
      <c r="O28" s="1"/>
      <c r="P28" s="1"/>
      <c r="Q28" s="1"/>
      <c r="R28" s="1"/>
      <c r="S28" s="1"/>
      <c r="T28" s="1"/>
      <c r="U28" s="1"/>
      <c r="V28" s="1"/>
    </row>
    <row r="29" spans="2:22" x14ac:dyDescent="0.2">
      <c r="B29" s="1"/>
      <c r="C29" s="1"/>
      <c r="D29" s="1"/>
      <c r="E29" s="1"/>
      <c r="F29" s="1"/>
      <c r="G29" s="1"/>
      <c r="H29" s="1"/>
      <c r="I29" s="1"/>
      <c r="J29" s="1"/>
      <c r="K29" s="1"/>
      <c r="L29" s="1"/>
      <c r="M29" s="1"/>
      <c r="N29" s="1"/>
      <c r="O29" s="1"/>
      <c r="P29" s="1"/>
      <c r="Q29" s="1"/>
      <c r="R29" s="1"/>
      <c r="S29" s="1"/>
      <c r="T29" s="1"/>
      <c r="U29" s="1"/>
      <c r="V29" s="1"/>
    </row>
    <row r="30" spans="2:22" x14ac:dyDescent="0.2">
      <c r="B30" s="1"/>
      <c r="C30" s="1"/>
      <c r="D30" s="1"/>
      <c r="E30" s="1"/>
      <c r="F30" s="1"/>
      <c r="G30" s="1"/>
      <c r="H30" s="1"/>
      <c r="I30" s="1"/>
      <c r="J30" s="1"/>
      <c r="K30" s="1"/>
      <c r="L30" s="1"/>
      <c r="M30" s="1"/>
      <c r="N30" s="1"/>
      <c r="O30" s="1"/>
      <c r="P30" s="1"/>
      <c r="Q30" s="1"/>
      <c r="R30" s="1"/>
      <c r="S30" s="1"/>
      <c r="T30" s="1"/>
      <c r="U30" s="1"/>
      <c r="V30" s="1"/>
    </row>
    <row r="31" spans="2:22" x14ac:dyDescent="0.2">
      <c r="B31" s="1"/>
      <c r="C31" s="1"/>
      <c r="D31" s="1"/>
      <c r="E31" s="1"/>
      <c r="F31" s="1"/>
      <c r="G31" s="1"/>
      <c r="H31" s="1"/>
      <c r="I31" s="1"/>
      <c r="J31" s="1"/>
      <c r="K31" s="1"/>
      <c r="L31" s="1"/>
      <c r="M31" s="1"/>
      <c r="N31" s="1"/>
      <c r="O31" s="1"/>
      <c r="P31" s="1"/>
      <c r="Q31" s="1"/>
      <c r="R31" s="1"/>
      <c r="S31" s="1"/>
      <c r="T31" s="1"/>
      <c r="U31" s="1"/>
      <c r="V31" s="1"/>
    </row>
    <row r="32" spans="2:22" x14ac:dyDescent="0.2">
      <c r="B32" s="1"/>
      <c r="C32" s="1"/>
      <c r="D32" s="1"/>
      <c r="E32" s="1"/>
      <c r="F32" s="1"/>
      <c r="G32" s="1"/>
      <c r="H32" s="1"/>
      <c r="I32" s="1"/>
      <c r="J32" s="1"/>
      <c r="K32" s="1"/>
      <c r="L32" s="1"/>
      <c r="M32" s="1"/>
      <c r="N32" s="1"/>
      <c r="O32" s="1"/>
      <c r="P32" s="1"/>
      <c r="Q32" s="1"/>
      <c r="R32" s="1"/>
      <c r="S32" s="1"/>
      <c r="T32" s="1"/>
      <c r="U32" s="1"/>
      <c r="V32" s="1"/>
    </row>
    <row r="33" spans="2:22" x14ac:dyDescent="0.2">
      <c r="B33" s="1"/>
      <c r="C33" s="1"/>
      <c r="D33" s="1"/>
      <c r="E33" s="1"/>
      <c r="F33" s="1"/>
      <c r="G33" s="1"/>
      <c r="H33" s="1"/>
      <c r="I33" s="1"/>
      <c r="J33" s="1"/>
      <c r="K33" s="1"/>
      <c r="L33" s="1"/>
      <c r="M33" s="1"/>
      <c r="N33" s="1"/>
      <c r="O33" s="1"/>
      <c r="P33" s="1"/>
      <c r="Q33" s="1"/>
      <c r="R33" s="1"/>
      <c r="S33" s="1"/>
      <c r="T33" s="1"/>
      <c r="U33" s="1"/>
      <c r="V33" s="1"/>
    </row>
    <row r="41" spans="2:22" x14ac:dyDescent="0.2">
      <c r="Q41" s="8"/>
    </row>
  </sheetData>
  <mergeCells count="14">
    <mergeCell ref="B2:B8"/>
    <mergeCell ref="O9:P9"/>
    <mergeCell ref="O11:P11"/>
    <mergeCell ref="O12:P12"/>
    <mergeCell ref="O22:P22"/>
    <mergeCell ref="O23:P23"/>
    <mergeCell ref="O24:P24"/>
    <mergeCell ref="C2:N7"/>
    <mergeCell ref="O14:P14"/>
    <mergeCell ref="O15:P15"/>
    <mergeCell ref="O16:P16"/>
    <mergeCell ref="O17:P17"/>
    <mergeCell ref="O18:P18"/>
    <mergeCell ref="O20:P20"/>
  </mergeCells>
  <dataValidations count="1">
    <dataValidation type="list" allowBlank="1" showInputMessage="1" showErrorMessage="1" sqref="Q12:Q13" xr:uid="{00000000-0002-0000-0300-000000000000}">
      <formula1>$Q$36:$Q$41</formula1>
    </dataValidation>
  </dataValidations>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I29"/>
  <sheetViews>
    <sheetView topLeftCell="A5" workbookViewId="0">
      <selection activeCell="E16" sqref="E16"/>
    </sheetView>
  </sheetViews>
  <sheetFormatPr baseColWidth="10" defaultRowHeight="15" x14ac:dyDescent="0.2"/>
  <cols>
    <col min="2" max="2" width="105.1640625" customWidth="1"/>
    <col min="9" max="9" width="11.5" customWidth="1"/>
  </cols>
  <sheetData>
    <row r="3" spans="2:9" ht="51" customHeight="1" x14ac:dyDescent="0.2">
      <c r="B3" s="167" t="s">
        <v>69</v>
      </c>
      <c r="C3" s="164"/>
      <c r="D3" s="164"/>
      <c r="E3" s="164"/>
      <c r="F3" s="164"/>
      <c r="G3" s="164"/>
    </row>
    <row r="4" spans="2:9" ht="46.5" customHeight="1" x14ac:dyDescent="0.2">
      <c r="B4" s="166" t="s">
        <v>57</v>
      </c>
      <c r="C4" s="161"/>
      <c r="D4" s="161"/>
      <c r="E4" s="150"/>
      <c r="F4" s="161"/>
      <c r="G4" s="161"/>
      <c r="H4" s="161"/>
      <c r="I4" s="165"/>
    </row>
    <row r="5" spans="2:9" ht="21" customHeight="1" x14ac:dyDescent="0.2">
      <c r="B5" s="162"/>
      <c r="C5" s="161"/>
      <c r="D5" s="161"/>
      <c r="E5" s="161"/>
      <c r="F5" s="161"/>
      <c r="G5" s="161"/>
      <c r="H5" s="161"/>
      <c r="I5" s="165"/>
    </row>
    <row r="6" spans="2:9" ht="21" customHeight="1" x14ac:dyDescent="0.2">
      <c r="B6" s="317" t="s">
        <v>70</v>
      </c>
      <c r="C6" s="317"/>
      <c r="D6" s="317"/>
      <c r="E6" s="317"/>
      <c r="F6" s="317"/>
      <c r="G6" s="317"/>
      <c r="H6" s="317"/>
      <c r="I6" s="317"/>
    </row>
    <row r="7" spans="2:9" ht="21" customHeight="1" thickBot="1" x14ac:dyDescent="0.3">
      <c r="B7" s="153"/>
      <c r="C7" s="153"/>
      <c r="D7" s="153"/>
      <c r="E7" s="153"/>
      <c r="F7" s="153"/>
      <c r="G7" s="153"/>
      <c r="H7" s="153"/>
      <c r="I7" s="153"/>
    </row>
    <row r="8" spans="2:9" ht="57" customHeight="1" thickBot="1" x14ac:dyDescent="0.3">
      <c r="B8" s="170" t="s">
        <v>71</v>
      </c>
      <c r="C8" s="153"/>
      <c r="D8" s="153"/>
      <c r="E8" s="153"/>
      <c r="F8" s="153"/>
      <c r="G8" s="153"/>
      <c r="H8" s="153"/>
      <c r="I8" s="153"/>
    </row>
    <row r="9" spans="2:9" s="150" customFormat="1" ht="21" customHeight="1" x14ac:dyDescent="0.2">
      <c r="B9" s="158" t="s">
        <v>59</v>
      </c>
      <c r="C9" s="155"/>
      <c r="D9" s="155"/>
      <c r="E9" s="155"/>
      <c r="F9" s="155"/>
      <c r="G9" s="155"/>
      <c r="H9" s="155"/>
      <c r="I9" s="155"/>
    </row>
    <row r="10" spans="2:9" s="150" customFormat="1" ht="21" customHeight="1" x14ac:dyDescent="0.2">
      <c r="B10" s="156" t="s">
        <v>64</v>
      </c>
      <c r="C10" s="155"/>
      <c r="D10" s="155"/>
      <c r="E10" s="155"/>
      <c r="F10" s="155"/>
      <c r="G10" s="155"/>
      <c r="H10" s="155"/>
      <c r="I10" s="155"/>
    </row>
    <row r="11" spans="2:9" s="150" customFormat="1" ht="21" customHeight="1" x14ac:dyDescent="0.2">
      <c r="B11" s="156" t="s">
        <v>60</v>
      </c>
      <c r="C11" s="155"/>
      <c r="D11" s="155"/>
      <c r="E11" s="155"/>
      <c r="F11" s="155"/>
      <c r="G11" s="155"/>
      <c r="H11" s="155"/>
      <c r="I11" s="155"/>
    </row>
    <row r="12" spans="2:9" s="150" customFormat="1" ht="21" customHeight="1" x14ac:dyDescent="0.2">
      <c r="B12" s="156" t="s">
        <v>61</v>
      </c>
      <c r="C12" s="155"/>
      <c r="D12" s="155"/>
      <c r="E12" s="155"/>
      <c r="F12" s="155"/>
      <c r="G12" s="155"/>
      <c r="H12" s="155"/>
      <c r="I12" s="155"/>
    </row>
    <row r="13" spans="2:9" s="150" customFormat="1" ht="21" customHeight="1" x14ac:dyDescent="0.2">
      <c r="B13" s="156" t="s">
        <v>63</v>
      </c>
      <c r="C13" s="155"/>
      <c r="D13" s="155"/>
      <c r="E13" s="155"/>
      <c r="F13" s="155"/>
      <c r="G13" s="155"/>
      <c r="H13" s="155"/>
      <c r="I13" s="155"/>
    </row>
    <row r="14" spans="2:9" s="150" customFormat="1" ht="21" customHeight="1" x14ac:dyDescent="0.2">
      <c r="B14" s="156" t="s">
        <v>77</v>
      </c>
      <c r="C14" s="155"/>
      <c r="D14" s="155"/>
      <c r="E14" s="155"/>
      <c r="F14" s="155"/>
      <c r="G14" s="155"/>
      <c r="H14" s="155"/>
      <c r="I14" s="155"/>
    </row>
    <row r="15" spans="2:9" s="150" customFormat="1" ht="18" customHeight="1" x14ac:dyDescent="0.2">
      <c r="B15" s="318" t="s">
        <v>62</v>
      </c>
      <c r="C15" s="155"/>
      <c r="D15" s="155"/>
      <c r="E15" s="155"/>
      <c r="F15" s="155"/>
      <c r="G15" s="155"/>
      <c r="H15" s="155"/>
      <c r="I15" s="155"/>
    </row>
    <row r="16" spans="2:9" s="150" customFormat="1" ht="39" customHeight="1" thickBot="1" x14ac:dyDescent="0.25">
      <c r="B16" s="319"/>
      <c r="C16" s="155"/>
      <c r="D16" s="155"/>
      <c r="E16" s="155"/>
      <c r="F16" s="155"/>
      <c r="G16" s="155"/>
      <c r="H16" s="155"/>
      <c r="I16" s="155"/>
    </row>
    <row r="17" spans="2:9" s="150" customFormat="1" ht="57" customHeight="1" thickBot="1" x14ac:dyDescent="0.25">
      <c r="B17" s="171" t="s">
        <v>72</v>
      </c>
      <c r="C17" s="151"/>
      <c r="D17" s="151"/>
      <c r="E17" s="151"/>
      <c r="F17" s="151"/>
      <c r="G17" s="151"/>
      <c r="H17" s="151"/>
      <c r="I17" s="151"/>
    </row>
    <row r="18" spans="2:9" s="150" customFormat="1" ht="23.25" customHeight="1" thickBot="1" x14ac:dyDescent="0.25">
      <c r="B18" s="168" t="s">
        <v>75</v>
      </c>
      <c r="C18" s="154"/>
      <c r="D18" s="154"/>
      <c r="E18" s="154"/>
      <c r="F18" s="154"/>
      <c r="G18" s="154"/>
      <c r="H18" s="154"/>
      <c r="I18" s="154"/>
    </row>
    <row r="19" spans="2:9" ht="57" customHeight="1" thickBot="1" x14ac:dyDescent="0.25">
      <c r="B19" s="171" t="s">
        <v>73</v>
      </c>
      <c r="C19" s="154"/>
      <c r="D19" s="154"/>
      <c r="E19" s="154"/>
      <c r="F19" s="154"/>
      <c r="G19" s="154"/>
      <c r="H19" s="154"/>
      <c r="I19" s="154"/>
    </row>
    <row r="20" spans="2:9" ht="21" customHeight="1" x14ac:dyDescent="0.2">
      <c r="B20" s="320" t="s">
        <v>65</v>
      </c>
      <c r="C20" s="150"/>
      <c r="D20" s="150"/>
      <c r="E20" s="150"/>
      <c r="F20" s="150"/>
      <c r="G20" s="150"/>
      <c r="H20" s="150"/>
      <c r="I20" s="150"/>
    </row>
    <row r="21" spans="2:9" ht="21" customHeight="1" x14ac:dyDescent="0.2">
      <c r="B21" s="318"/>
      <c r="C21" s="154"/>
      <c r="D21" s="154"/>
      <c r="E21" s="154"/>
      <c r="F21" s="154"/>
      <c r="G21" s="154"/>
      <c r="H21" s="154"/>
      <c r="I21" s="154"/>
    </row>
    <row r="22" spans="2:9" ht="33" customHeight="1" thickBot="1" x14ac:dyDescent="0.25">
      <c r="B22" s="319"/>
      <c r="C22" s="154"/>
      <c r="D22" s="154"/>
      <c r="E22" s="154"/>
      <c r="F22" s="154"/>
      <c r="G22" s="154"/>
      <c r="H22" s="154"/>
      <c r="I22" s="154"/>
    </row>
    <row r="23" spans="2:9" ht="57" customHeight="1" thickBot="1" x14ac:dyDescent="0.25">
      <c r="B23" s="171" t="s">
        <v>74</v>
      </c>
      <c r="C23" s="154"/>
      <c r="D23" s="154"/>
      <c r="E23" s="154"/>
      <c r="F23" s="154"/>
      <c r="G23" s="154"/>
      <c r="H23" s="154"/>
      <c r="I23" s="154"/>
    </row>
    <row r="24" spans="2:9" ht="35.25" customHeight="1" x14ac:dyDescent="0.2">
      <c r="B24" s="158" t="s">
        <v>76</v>
      </c>
      <c r="C24" s="154"/>
      <c r="D24" s="154"/>
      <c r="E24" s="154"/>
      <c r="F24" s="154"/>
      <c r="G24" s="154"/>
      <c r="H24" s="154"/>
      <c r="I24" s="154"/>
    </row>
    <row r="25" spans="2:9" ht="72" customHeight="1" thickBot="1" x14ac:dyDescent="0.25">
      <c r="B25" s="157" t="s">
        <v>66</v>
      </c>
      <c r="C25" s="154"/>
      <c r="D25" s="154"/>
      <c r="E25" s="154"/>
      <c r="F25" s="154"/>
      <c r="G25" s="154"/>
      <c r="H25" s="154"/>
      <c r="I25" s="154"/>
    </row>
    <row r="26" spans="2:9" ht="26.25" customHeight="1" x14ac:dyDescent="0.2">
      <c r="B26" s="160"/>
      <c r="C26" s="154"/>
      <c r="D26" s="154"/>
      <c r="E26" s="154"/>
      <c r="F26" s="154"/>
      <c r="G26" s="154"/>
      <c r="H26" s="154"/>
      <c r="I26" s="154"/>
    </row>
    <row r="27" spans="2:9" ht="21" x14ac:dyDescent="0.25">
      <c r="B27" s="169" t="s">
        <v>68</v>
      </c>
      <c r="C27" s="159"/>
      <c r="D27" s="159"/>
      <c r="E27" s="159"/>
    </row>
    <row r="28" spans="2:9" ht="61.5" customHeight="1" x14ac:dyDescent="0.2">
      <c r="B28" s="163" t="s">
        <v>67</v>
      </c>
      <c r="C28" s="161"/>
      <c r="D28" s="161"/>
      <c r="E28" s="161"/>
      <c r="F28" s="161"/>
      <c r="G28" s="161"/>
      <c r="H28" s="161"/>
      <c r="I28" s="161"/>
    </row>
    <row r="29" spans="2:9" ht="28.5" customHeight="1" x14ac:dyDescent="0.2">
      <c r="B29" s="321"/>
      <c r="C29" s="321"/>
      <c r="D29" s="321"/>
      <c r="E29" s="321"/>
      <c r="F29" s="321"/>
    </row>
  </sheetData>
  <mergeCells count="4">
    <mergeCell ref="B6:I6"/>
    <mergeCell ref="B15:B16"/>
    <mergeCell ref="B20:B22"/>
    <mergeCell ref="B29:F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1.Income statement</vt:lpstr>
      <vt:lpstr>2.Flujos de caja</vt:lpstr>
      <vt:lpstr>3.retornos capital</vt:lpstr>
      <vt:lpstr>4. Valoración</vt:lpstr>
      <vt:lpstr>INSTRUCCIONES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2021-05-09T23:22:16Z</dcterms:modified>
</cp:coreProperties>
</file>