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dapper/Desktop/"/>
    </mc:Choice>
  </mc:AlternateContent>
  <xr:revisionPtr revIDLastSave="0" documentId="13_ncr:1_{198F40CC-34A3-D64E-AC27-D2C2C2364272}" xr6:coauthVersionLast="32" xr6:coauthVersionMax="32" xr10:uidLastSave="{00000000-0000-0000-0000-000000000000}"/>
  <bookViews>
    <workbookView xWindow="15120" yWindow="460" windowWidth="10960" windowHeight="14500" activeTab="2" xr2:uid="{F3E333F2-FBBF-964E-BD5C-567A60E5F7B4}"/>
  </bookViews>
  <sheets>
    <sheet name="Transcripts" sheetId="1" r:id="rId1"/>
    <sheet name="Divergence - Human Macaque" sheetId="2" r:id="rId2"/>
    <sheet name="Polymorphism - Human" sheetId="3" r:id="rId3"/>
    <sheet name="CODEML - Species Tree" sheetId="4" r:id="rId4"/>
    <sheet name="CODEML - Gene Tree" sheetId="5" r:id="rId5"/>
    <sheet name="CODEML - no MNM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F14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3" i="3"/>
  <c r="G12" i="3"/>
  <c r="G11" i="3"/>
  <c r="G10" i="3"/>
  <c r="G9" i="3"/>
  <c r="G8" i="3"/>
  <c r="G7" i="3"/>
  <c r="G6" i="3"/>
  <c r="G5" i="3"/>
  <c r="G4" i="3"/>
  <c r="G3" i="3"/>
  <c r="G2" i="3"/>
  <c r="G32" i="3"/>
  <c r="G31" i="3"/>
  <c r="G30" i="3"/>
  <c r="F30" i="3"/>
  <c r="G33" i="3"/>
  <c r="F33" i="3"/>
  <c r="J32" i="3"/>
  <c r="J30" i="3"/>
  <c r="J29" i="3"/>
  <c r="J28" i="3"/>
  <c r="J27" i="3"/>
  <c r="J26" i="3"/>
  <c r="J25" i="3"/>
  <c r="J24" i="3"/>
  <c r="J23" i="3"/>
  <c r="J22" i="3"/>
  <c r="J20" i="3"/>
  <c r="J18" i="3"/>
  <c r="J17" i="3"/>
  <c r="J15" i="3"/>
  <c r="J14" i="3"/>
  <c r="J13" i="3"/>
  <c r="J12" i="3"/>
  <c r="J11" i="3"/>
  <c r="J10" i="3"/>
  <c r="J9" i="3"/>
  <c r="J8" i="3"/>
  <c r="J7" i="3"/>
  <c r="J6" i="3"/>
  <c r="J5" i="3"/>
  <c r="J3" i="3"/>
  <c r="J2" i="3"/>
  <c r="F32" i="3"/>
  <c r="F31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3" i="3"/>
  <c r="F12" i="3"/>
  <c r="F11" i="3"/>
  <c r="F10" i="3"/>
  <c r="F9" i="3"/>
  <c r="F8" i="3"/>
  <c r="F7" i="3"/>
  <c r="F6" i="3"/>
  <c r="F5" i="3"/>
  <c r="F4" i="3"/>
  <c r="F3" i="3"/>
  <c r="F2" i="3"/>
  <c r="J33" i="3"/>
  <c r="R10" i="6"/>
  <c r="X17" i="5" l="1"/>
  <c r="X22" i="5" l="1"/>
  <c r="U22" i="5"/>
  <c r="R22" i="5"/>
  <c r="U18" i="5"/>
  <c r="R18" i="5"/>
  <c r="X33" i="5"/>
  <c r="X5" i="4"/>
  <c r="X9" i="5"/>
  <c r="X8" i="5"/>
  <c r="M27" i="5"/>
  <c r="K30" i="5"/>
  <c r="O30" i="5" s="1"/>
  <c r="K29" i="5"/>
  <c r="O29" i="5" s="1"/>
  <c r="K26" i="5"/>
  <c r="O26" i="5" s="1"/>
  <c r="X16" i="5"/>
  <c r="X21" i="5"/>
  <c r="X19" i="5"/>
  <c r="X20" i="5"/>
  <c r="X24" i="5"/>
  <c r="X28" i="5"/>
  <c r="U3" i="5"/>
  <c r="X27" i="5"/>
  <c r="X5" i="5"/>
  <c r="U33" i="5"/>
  <c r="U32" i="5"/>
  <c r="U31" i="5"/>
  <c r="U30" i="5"/>
  <c r="R33" i="5"/>
  <c r="R32" i="5"/>
  <c r="R31" i="5"/>
  <c r="R30" i="5"/>
  <c r="R26" i="5"/>
  <c r="R27" i="5"/>
  <c r="R28" i="5"/>
  <c r="R29" i="5"/>
  <c r="I33" i="5"/>
  <c r="O33" i="5" s="1"/>
  <c r="I32" i="5"/>
  <c r="K32" i="5" s="1"/>
  <c r="O32" i="5" s="1"/>
  <c r="I31" i="5"/>
  <c r="K31" i="5" s="1"/>
  <c r="O31" i="5" s="1"/>
  <c r="I30" i="5"/>
  <c r="M30" i="5" s="1"/>
  <c r="R14" i="5"/>
  <c r="U29" i="5"/>
  <c r="U25" i="5"/>
  <c r="U20" i="5"/>
  <c r="U15" i="5"/>
  <c r="U7" i="5"/>
  <c r="U28" i="5"/>
  <c r="U27" i="5"/>
  <c r="U26" i="5"/>
  <c r="U24" i="5"/>
  <c r="U23" i="5"/>
  <c r="U21" i="5"/>
  <c r="U19" i="5"/>
  <c r="U17" i="5"/>
  <c r="U16" i="5"/>
  <c r="U14" i="5"/>
  <c r="U13" i="5"/>
  <c r="U12" i="5"/>
  <c r="U11" i="5"/>
  <c r="U10" i="5"/>
  <c r="U9" i="5"/>
  <c r="U8" i="5"/>
  <c r="U6" i="5"/>
  <c r="U4" i="5"/>
  <c r="U2" i="5"/>
  <c r="U5" i="5"/>
  <c r="R25" i="5"/>
  <c r="R20" i="5"/>
  <c r="R15" i="5"/>
  <c r="R7" i="5"/>
  <c r="R24" i="5"/>
  <c r="R23" i="5"/>
  <c r="R21" i="5"/>
  <c r="R19" i="5"/>
  <c r="R17" i="5"/>
  <c r="R16" i="5"/>
  <c r="R13" i="5"/>
  <c r="R12" i="5"/>
  <c r="R11" i="5"/>
  <c r="R10" i="5"/>
  <c r="R9" i="5"/>
  <c r="R8" i="5"/>
  <c r="R6" i="5"/>
  <c r="R4" i="5"/>
  <c r="R3" i="5"/>
  <c r="R2" i="5"/>
  <c r="R5" i="5"/>
  <c r="I26" i="5"/>
  <c r="M26" i="5" s="1"/>
  <c r="I21" i="5"/>
  <c r="M21" i="5" s="1"/>
  <c r="I22" i="5"/>
  <c r="M22" i="5" s="1"/>
  <c r="I16" i="5"/>
  <c r="M16" i="5" s="1"/>
  <c r="I8" i="5"/>
  <c r="M8" i="5" s="1"/>
  <c r="I2" i="5"/>
  <c r="M2" i="5" s="1"/>
  <c r="I29" i="5"/>
  <c r="M29" i="5" s="1"/>
  <c r="I25" i="5"/>
  <c r="M25" i="5" s="1"/>
  <c r="I20" i="5"/>
  <c r="M20" i="5" s="1"/>
  <c r="I15" i="5"/>
  <c r="K15" i="5" s="1"/>
  <c r="O15" i="5" s="1"/>
  <c r="I7" i="5"/>
  <c r="M7" i="5" s="1"/>
  <c r="I28" i="5"/>
  <c r="K28" i="5" s="1"/>
  <c r="O28" i="5" s="1"/>
  <c r="I27" i="5"/>
  <c r="K27" i="5" s="1"/>
  <c r="O27" i="5" s="1"/>
  <c r="I24" i="5"/>
  <c r="M24" i="5" s="1"/>
  <c r="I23" i="5"/>
  <c r="M23" i="5" s="1"/>
  <c r="I19" i="5"/>
  <c r="M19" i="5" s="1"/>
  <c r="I18" i="5"/>
  <c r="K18" i="5" s="1"/>
  <c r="O18" i="5" s="1"/>
  <c r="I17" i="5"/>
  <c r="M17" i="5" s="1"/>
  <c r="I14" i="5"/>
  <c r="M14" i="5" s="1"/>
  <c r="I13" i="5"/>
  <c r="M13" i="5" s="1"/>
  <c r="I12" i="5"/>
  <c r="M12" i="5" s="1"/>
  <c r="I11" i="5"/>
  <c r="M11" i="5" s="1"/>
  <c r="I10" i="5"/>
  <c r="M10" i="5" s="1"/>
  <c r="I9" i="5"/>
  <c r="M9" i="5" s="1"/>
  <c r="I6" i="5"/>
  <c r="K6" i="5" s="1"/>
  <c r="O6" i="5" s="1"/>
  <c r="I4" i="5"/>
  <c r="M4" i="5" s="1"/>
  <c r="I3" i="5"/>
  <c r="M3" i="5" s="1"/>
  <c r="I5" i="5"/>
  <c r="M5" i="5" s="1"/>
  <c r="X10" i="6"/>
  <c r="X5" i="6"/>
  <c r="X12" i="6"/>
  <c r="X7" i="6"/>
  <c r="X8" i="6"/>
  <c r="U12" i="6"/>
  <c r="R12" i="6"/>
  <c r="I12" i="6"/>
  <c r="K12" i="6" s="1"/>
  <c r="O12" i="6" s="1"/>
  <c r="U11" i="6"/>
  <c r="R11" i="6"/>
  <c r="I11" i="6"/>
  <c r="K11" i="6" s="1"/>
  <c r="O11" i="6" s="1"/>
  <c r="U10" i="6"/>
  <c r="I10" i="6"/>
  <c r="K10" i="6" s="1"/>
  <c r="O10" i="6" s="1"/>
  <c r="U9" i="6"/>
  <c r="R9" i="6"/>
  <c r="I9" i="6"/>
  <c r="M9" i="6" s="1"/>
  <c r="U8" i="6"/>
  <c r="R8" i="6"/>
  <c r="I8" i="6"/>
  <c r="K8" i="6" s="1"/>
  <c r="O8" i="6" s="1"/>
  <c r="U7" i="6"/>
  <c r="R7" i="6"/>
  <c r="I7" i="6"/>
  <c r="M7" i="6" s="1"/>
  <c r="U6" i="6"/>
  <c r="R6" i="6"/>
  <c r="I6" i="6"/>
  <c r="K6" i="6" s="1"/>
  <c r="O6" i="6" s="1"/>
  <c r="U5" i="6"/>
  <c r="R5" i="6"/>
  <c r="I5" i="6"/>
  <c r="M5" i="6" s="1"/>
  <c r="U4" i="6"/>
  <c r="R4" i="6"/>
  <c r="I4" i="6"/>
  <c r="K4" i="6" s="1"/>
  <c r="O4" i="6" s="1"/>
  <c r="U3" i="6"/>
  <c r="R3" i="6"/>
  <c r="M3" i="6"/>
  <c r="I3" i="6"/>
  <c r="K3" i="6" s="1"/>
  <c r="O3" i="6" s="1"/>
  <c r="R2" i="6"/>
  <c r="U2" i="6"/>
  <c r="I2" i="6"/>
  <c r="M2" i="6" s="1"/>
  <c r="X22" i="4"/>
  <c r="X17" i="4"/>
  <c r="X16" i="4"/>
  <c r="X2" i="4"/>
  <c r="X21" i="4"/>
  <c r="X19" i="4"/>
  <c r="X4" i="4"/>
  <c r="X28" i="4"/>
  <c r="X20" i="4"/>
  <c r="X24" i="4"/>
  <c r="X27" i="4"/>
  <c r="X14" i="4"/>
  <c r="U31" i="4"/>
  <c r="U29" i="4"/>
  <c r="U28" i="4"/>
  <c r="U27" i="4"/>
  <c r="U25" i="4"/>
  <c r="U24" i="4"/>
  <c r="U22" i="4"/>
  <c r="U21" i="4"/>
  <c r="U20" i="4"/>
  <c r="U19" i="4"/>
  <c r="U18" i="4"/>
  <c r="U17" i="4"/>
  <c r="U16" i="4"/>
  <c r="U15" i="4"/>
  <c r="U14" i="4"/>
  <c r="U13" i="4"/>
  <c r="U12" i="4"/>
  <c r="U11" i="4"/>
  <c r="U7" i="4"/>
  <c r="U6" i="4"/>
  <c r="U4" i="4"/>
  <c r="U3" i="4"/>
  <c r="U2" i="4"/>
  <c r="R4" i="4"/>
  <c r="R3" i="4"/>
  <c r="R2" i="4"/>
  <c r="R7" i="4"/>
  <c r="R6" i="4"/>
  <c r="R31" i="4"/>
  <c r="R29" i="4"/>
  <c r="R28" i="4"/>
  <c r="R27" i="4"/>
  <c r="R25" i="4"/>
  <c r="R24" i="4"/>
  <c r="R22" i="4"/>
  <c r="R21" i="4"/>
  <c r="R20" i="4"/>
  <c r="R19" i="4"/>
  <c r="R18" i="4"/>
  <c r="R17" i="4"/>
  <c r="R16" i="4"/>
  <c r="R15" i="4"/>
  <c r="R14" i="4"/>
  <c r="R13" i="4"/>
  <c r="R12" i="4"/>
  <c r="R11" i="4"/>
  <c r="I4" i="4"/>
  <c r="M4" i="4" s="1"/>
  <c r="I3" i="4"/>
  <c r="M3" i="4" s="1"/>
  <c r="I2" i="4"/>
  <c r="M2" i="4" s="1"/>
  <c r="I7" i="4"/>
  <c r="M7" i="4" s="1"/>
  <c r="I6" i="4"/>
  <c r="M6" i="4" s="1"/>
  <c r="I31" i="4"/>
  <c r="M31" i="4" s="1"/>
  <c r="I29" i="4"/>
  <c r="M29" i="4" s="1"/>
  <c r="I28" i="4"/>
  <c r="M28" i="4" s="1"/>
  <c r="I27" i="4"/>
  <c r="M27" i="4" s="1"/>
  <c r="I25" i="4"/>
  <c r="M25" i="4" s="1"/>
  <c r="I24" i="4"/>
  <c r="M24" i="4" s="1"/>
  <c r="I22" i="4"/>
  <c r="M22" i="4" s="1"/>
  <c r="I21" i="4"/>
  <c r="M21" i="4" s="1"/>
  <c r="I20" i="4"/>
  <c r="M20" i="4" s="1"/>
  <c r="I19" i="4"/>
  <c r="M19" i="4" s="1"/>
  <c r="I18" i="4"/>
  <c r="M18" i="4" s="1"/>
  <c r="I17" i="4"/>
  <c r="M17" i="4" s="1"/>
  <c r="I16" i="4"/>
  <c r="M16" i="4" s="1"/>
  <c r="I15" i="4"/>
  <c r="M15" i="4" s="1"/>
  <c r="I13" i="4"/>
  <c r="K13" i="4" s="1"/>
  <c r="O13" i="4" s="1"/>
  <c r="I12" i="4"/>
  <c r="M12" i="4" s="1"/>
  <c r="I11" i="4"/>
  <c r="M11" i="4" s="1"/>
  <c r="I14" i="4"/>
  <c r="M14" i="4" s="1"/>
  <c r="U23" i="4"/>
  <c r="R23" i="4"/>
  <c r="M23" i="4"/>
  <c r="K23" i="4"/>
  <c r="O23" i="4" s="1"/>
  <c r="I23" i="4"/>
  <c r="U26" i="4"/>
  <c r="R26" i="4"/>
  <c r="I26" i="4"/>
  <c r="M26" i="4" s="1"/>
  <c r="U5" i="4"/>
  <c r="R5" i="4"/>
  <c r="I5" i="4"/>
  <c r="K5" i="4" s="1"/>
  <c r="O5" i="4" s="1"/>
  <c r="X9" i="4"/>
  <c r="X33" i="4"/>
  <c r="X8" i="4"/>
  <c r="U10" i="4"/>
  <c r="R10" i="4"/>
  <c r="K10" i="4"/>
  <c r="O10" i="4" s="1"/>
  <c r="K9" i="4"/>
  <c r="O9" i="4" s="1"/>
  <c r="I10" i="4"/>
  <c r="M10" i="4" s="1"/>
  <c r="I9" i="4"/>
  <c r="M9" i="4" s="1"/>
  <c r="I8" i="4"/>
  <c r="K8" i="4" s="1"/>
  <c r="O8" i="4" s="1"/>
  <c r="U33" i="4"/>
  <c r="U32" i="4"/>
  <c r="R33" i="4"/>
  <c r="R32" i="4"/>
  <c r="I33" i="4"/>
  <c r="M33" i="4" s="1"/>
  <c r="I32" i="4"/>
  <c r="K32" i="4" s="1"/>
  <c r="O32" i="4" s="1"/>
  <c r="AA36" i="4"/>
  <c r="AA35" i="4"/>
  <c r="U9" i="4"/>
  <c r="R9" i="4"/>
  <c r="U8" i="4"/>
  <c r="R8" i="4"/>
  <c r="U30" i="4"/>
  <c r="R30" i="4"/>
  <c r="M30" i="4"/>
  <c r="I30" i="4"/>
  <c r="K30" i="4" s="1"/>
  <c r="O30" i="4" s="1"/>
  <c r="I30" i="2"/>
  <c r="I26" i="2"/>
  <c r="I21" i="2"/>
  <c r="I8" i="2"/>
  <c r="I16" i="2"/>
  <c r="F36" i="2"/>
  <c r="F37" i="2"/>
  <c r="F38" i="2" s="1"/>
  <c r="G16" i="2"/>
  <c r="G15" i="2"/>
  <c r="M31" i="5" l="1"/>
  <c r="M5" i="4"/>
  <c r="K26" i="4"/>
  <c r="O26" i="4" s="1"/>
  <c r="K14" i="4"/>
  <c r="O14" i="4" s="1"/>
  <c r="M28" i="5"/>
  <c r="M32" i="5"/>
  <c r="M6" i="6"/>
  <c r="M33" i="5"/>
  <c r="M15" i="5"/>
  <c r="K5" i="5"/>
  <c r="O5" i="5" s="1"/>
  <c r="K21" i="5"/>
  <c r="O21" i="5" s="1"/>
  <c r="K22" i="5"/>
  <c r="O22" i="5" s="1"/>
  <c r="K16" i="5"/>
  <c r="O16" i="5" s="1"/>
  <c r="K8" i="5"/>
  <c r="O8" i="5" s="1"/>
  <c r="K2" i="5"/>
  <c r="O2" i="5" s="1"/>
  <c r="K25" i="5"/>
  <c r="O25" i="5" s="1"/>
  <c r="K20" i="5"/>
  <c r="O20" i="5" s="1"/>
  <c r="K7" i="5"/>
  <c r="O7" i="5" s="1"/>
  <c r="K23" i="5"/>
  <c r="O23" i="5" s="1"/>
  <c r="K24" i="5"/>
  <c r="O24" i="5" s="1"/>
  <c r="K17" i="5"/>
  <c r="O17" i="5" s="1"/>
  <c r="K19" i="5"/>
  <c r="O19" i="5" s="1"/>
  <c r="M18" i="5"/>
  <c r="K9" i="5"/>
  <c r="O9" i="5" s="1"/>
  <c r="K10" i="5"/>
  <c r="O10" i="5" s="1"/>
  <c r="K11" i="5"/>
  <c r="O11" i="5" s="1"/>
  <c r="K12" i="5"/>
  <c r="O12" i="5" s="1"/>
  <c r="K13" i="5"/>
  <c r="O13" i="5" s="1"/>
  <c r="K14" i="5"/>
  <c r="O14" i="5" s="1"/>
  <c r="M6" i="5"/>
  <c r="K3" i="5"/>
  <c r="O3" i="5" s="1"/>
  <c r="K4" i="5"/>
  <c r="O4" i="5" s="1"/>
  <c r="M10" i="6"/>
  <c r="M12" i="6"/>
  <c r="M8" i="6"/>
  <c r="M11" i="6"/>
  <c r="K5" i="6"/>
  <c r="O5" i="6" s="1"/>
  <c r="K7" i="6"/>
  <c r="O7" i="6" s="1"/>
  <c r="K9" i="6"/>
  <c r="O9" i="6" s="1"/>
  <c r="K2" i="6"/>
  <c r="O2" i="6" s="1"/>
  <c r="M4" i="6"/>
  <c r="AA39" i="4"/>
  <c r="K2" i="4"/>
  <c r="O2" i="4" s="1"/>
  <c r="K3" i="4"/>
  <c r="O3" i="4" s="1"/>
  <c r="K4" i="4"/>
  <c r="O4" i="4" s="1"/>
  <c r="K6" i="4"/>
  <c r="O6" i="4" s="1"/>
  <c r="K7" i="4"/>
  <c r="O7" i="4" s="1"/>
  <c r="K31" i="4"/>
  <c r="O31" i="4" s="1"/>
  <c r="K27" i="4"/>
  <c r="O27" i="4" s="1"/>
  <c r="K28" i="4"/>
  <c r="O28" i="4" s="1"/>
  <c r="K29" i="4"/>
  <c r="O29" i="4" s="1"/>
  <c r="K24" i="4"/>
  <c r="O24" i="4" s="1"/>
  <c r="K25" i="4"/>
  <c r="O25" i="4" s="1"/>
  <c r="K16" i="4"/>
  <c r="O16" i="4" s="1"/>
  <c r="K17" i="4"/>
  <c r="O17" i="4" s="1"/>
  <c r="K18" i="4"/>
  <c r="O18" i="4" s="1"/>
  <c r="K19" i="4"/>
  <c r="O19" i="4" s="1"/>
  <c r="K20" i="4"/>
  <c r="O20" i="4" s="1"/>
  <c r="K21" i="4"/>
  <c r="O21" i="4" s="1"/>
  <c r="K22" i="4"/>
  <c r="O22" i="4" s="1"/>
  <c r="K15" i="4"/>
  <c r="O15" i="4" s="1"/>
  <c r="M13" i="4"/>
  <c r="K11" i="4"/>
  <c r="O11" i="4" s="1"/>
  <c r="K12" i="4"/>
  <c r="O12" i="4" s="1"/>
  <c r="AA38" i="4"/>
  <c r="M8" i="4"/>
  <c r="K33" i="4"/>
  <c r="O33" i="4" s="1"/>
  <c r="M32" i="4"/>
  <c r="F42" i="2"/>
  <c r="F41" i="2"/>
  <c r="F40" i="2"/>
  <c r="F39" i="2"/>
</calcChain>
</file>

<file path=xl/sharedStrings.xml><?xml version="1.0" encoding="utf-8"?>
<sst xmlns="http://schemas.openxmlformats.org/spreadsheetml/2006/main" count="646" uniqueCount="142">
  <si>
    <t>Gene</t>
  </si>
  <si>
    <t>S</t>
  </si>
  <si>
    <t>N</t>
  </si>
  <si>
    <t>t</t>
  </si>
  <si>
    <t>kappa</t>
  </si>
  <si>
    <t>omega</t>
  </si>
  <si>
    <t>dN</t>
  </si>
  <si>
    <t>dS</t>
  </si>
  <si>
    <t>Yang &amp; Nielson (2000) method</t>
  </si>
  <si>
    <t>SPO11</t>
  </si>
  <si>
    <t>MEI4</t>
  </si>
  <si>
    <t>REC114</t>
  </si>
  <si>
    <t>IHO1</t>
  </si>
  <si>
    <t>HORMAD1</t>
  </si>
  <si>
    <t>HORMAD2</t>
  </si>
  <si>
    <t>MCMDC2</t>
  </si>
  <si>
    <t>DMC1</t>
  </si>
  <si>
    <t>RAD51</t>
  </si>
  <si>
    <t>MLH1</t>
  </si>
  <si>
    <t>MLH3</t>
  </si>
  <si>
    <t>RNF212</t>
  </si>
  <si>
    <t>RNF212B</t>
  </si>
  <si>
    <t>TEX11</t>
  </si>
  <si>
    <t>HEI10</t>
  </si>
  <si>
    <t>CNTD1</t>
  </si>
  <si>
    <t>MSH4</t>
  </si>
  <si>
    <t>MSH5</t>
  </si>
  <si>
    <t>MER3</t>
  </si>
  <si>
    <t>REC8</t>
  </si>
  <si>
    <t>RAD21L</t>
  </si>
  <si>
    <t>MEIOB</t>
  </si>
  <si>
    <t>SPATA22</t>
  </si>
  <si>
    <t>SYCP1</t>
  </si>
  <si>
    <t>SYCP2</t>
  </si>
  <si>
    <t>TEX12</t>
  </si>
  <si>
    <t>BRCC3</t>
  </si>
  <si>
    <t>MRE11</t>
  </si>
  <si>
    <t>NBS1</t>
  </si>
  <si>
    <t>MUS81</t>
  </si>
  <si>
    <t>SHOC1</t>
  </si>
  <si>
    <t>RAD50</t>
  </si>
  <si>
    <t>0.0025 +- 0.0020</t>
  </si>
  <si>
    <t>0.0252 +- 0.0100</t>
  </si>
  <si>
    <t>0.0276 +- 0.0047</t>
  </si>
  <si>
    <t>0.0418 +- 0.0094</t>
  </si>
  <si>
    <t>0.0068 +- 0.0034</t>
  </si>
  <si>
    <t>0.0211 +- 0.0095</t>
  </si>
  <si>
    <t>0.0187 +- 0.0054</t>
  </si>
  <si>
    <t>0.0274 +- 0.0092</t>
  </si>
  <si>
    <t>0.0416 +- 0.0127</t>
  </si>
  <si>
    <t>0.0159 +- 0.0022</t>
  </si>
  <si>
    <t>0.0488 +- 0.0074</t>
  </si>
  <si>
    <t>0.0044 +- 0.0022</t>
  </si>
  <si>
    <t>0.0490 +- 0.0137</t>
  </si>
  <si>
    <t>0.0106 +- 0.0040</t>
  </si>
  <si>
    <t>0.0360 +- 0.0121</t>
  </si>
  <si>
    <t>0.0107 +- 0.0027</t>
  </si>
  <si>
    <t>0.0507 +- 0.0101</t>
  </si>
  <si>
    <t>0.0247 +- 0.0056</t>
  </si>
  <si>
    <t>0.0341 +- 0.0104</t>
  </si>
  <si>
    <t>0.0176 +- 0.0041</t>
  </si>
  <si>
    <t>0.0715 +- 0.0151</t>
  </si>
  <si>
    <t>0.0048 +- 0.0017</t>
  </si>
  <si>
    <t>0.0521 +- 0.0097</t>
  </si>
  <si>
    <t>0.0246 +- 0.0028</t>
  </si>
  <si>
    <t>0.0500 +- 0.0067</t>
  </si>
  <si>
    <t>0.0030 +- 0.0014</t>
  </si>
  <si>
    <t>0.0778 +- 0.0135</t>
  </si>
  <si>
    <t>0.0112 +- 0.0023</t>
  </si>
  <si>
    <t>0.0425 +- 0.0079</t>
  </si>
  <si>
    <t>0.0102 +- 0.0024</t>
  </si>
  <si>
    <t>0.0486 +- 0.0085</t>
  </si>
  <si>
    <t>0.0128 +- 0.0033</t>
  </si>
  <si>
    <t>0.0983 +- 0.0158</t>
  </si>
  <si>
    <t>0.0199 +- 0.0035</t>
  </si>
  <si>
    <t>0.0480 +- 0.0097</t>
  </si>
  <si>
    <t>0.0213 +- 0.0042</t>
  </si>
  <si>
    <t>0.0337 +- 0.0091</t>
  </si>
  <si>
    <t>0.0028 +- 0.0010</t>
  </si>
  <si>
    <t>0.0399 +- 0.0062</t>
  </si>
  <si>
    <t>0.0441 +- 0.0124</t>
  </si>
  <si>
    <t>0.0323 +- 0.0054</t>
  </si>
  <si>
    <t>0.0678 +- 0.0122</t>
  </si>
  <si>
    <t>0.0200 +- 0.0061</t>
  </si>
  <si>
    <t>0.0618 +- 0.0168</t>
  </si>
  <si>
    <t>0.0304 +- 0.0074</t>
  </si>
  <si>
    <t>0.0785 +- 0.0189</t>
  </si>
  <si>
    <t>0.0125 +- 0.0044</t>
  </si>
  <si>
    <t>0.0488 +- 0.0143</t>
  </si>
  <si>
    <t>0.0261 +- 0.0029</t>
  </si>
  <si>
    <t>0.0361 +- 0.0057</t>
  </si>
  <si>
    <t>0.0230 +- 0.0053</t>
  </si>
  <si>
    <t>0.0508 +- 0.0150</t>
  </si>
  <si>
    <t>0.0118 +- 0.0036</t>
  </si>
  <si>
    <t>0.0823 +- 0.0178</t>
  </si>
  <si>
    <t>AVERAGE</t>
  </si>
  <si>
    <t>ST DEV</t>
  </si>
  <si>
    <t>LOW</t>
  </si>
  <si>
    <t>HIGH</t>
  </si>
  <si>
    <t>0.0145 +- 0.0026</t>
  </si>
  <si>
    <t>0.0393 +- 0.0074</t>
  </si>
  <si>
    <t>0.0208 +- 0.0025</t>
  </si>
  <si>
    <t>0.0537 +- 0.0074</t>
  </si>
  <si>
    <t>0.0290 +- 0.0040</t>
  </si>
  <si>
    <t>0.0320 +- 0.0064</t>
  </si>
  <si>
    <t>0.0070 +- 0.0049</t>
  </si>
  <si>
    <t>0.0516 +- 0.0260</t>
  </si>
  <si>
    <t>ST ERR</t>
  </si>
  <si>
    <t>BELOW</t>
  </si>
  <si>
    <t>ABOVE</t>
  </si>
  <si>
    <t>Tree</t>
  </si>
  <si>
    <t>LEN</t>
  </si>
  <si>
    <t>CodonFreq</t>
  </si>
  <si>
    <t>np</t>
  </si>
  <si>
    <t>p</t>
  </si>
  <si>
    <t>p_11</t>
  </si>
  <si>
    <t>w</t>
  </si>
  <si>
    <t>NA</t>
  </si>
  <si>
    <t>ns</t>
  </si>
  <si>
    <t>sig</t>
  </si>
  <si>
    <t>Species</t>
  </si>
  <si>
    <t>model</t>
  </si>
  <si>
    <t>*</t>
  </si>
  <si>
    <t>***</t>
  </si>
  <si>
    <t>**</t>
  </si>
  <si>
    <t>8a</t>
  </si>
  <si>
    <t>M7vM8</t>
  </si>
  <si>
    <t>M1avM2a</t>
  </si>
  <si>
    <t>M8vM8a</t>
  </si>
  <si>
    <t>.</t>
  </si>
  <si>
    <t>1a</t>
  </si>
  <si>
    <t>AVG</t>
  </si>
  <si>
    <t>Dn</t>
  </si>
  <si>
    <t>Ds</t>
  </si>
  <si>
    <t>Dn/Ds</t>
  </si>
  <si>
    <t>Pn</t>
  </si>
  <si>
    <t>Ps</t>
  </si>
  <si>
    <t>Pn/Ps</t>
  </si>
  <si>
    <t>MK_test</t>
  </si>
  <si>
    <t>alpha</t>
  </si>
  <si>
    <t>NI</t>
  </si>
  <si>
    <t>dN/dS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</si>
</sst>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7C7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9BD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0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0" xfId="0" applyFont="1" applyFill="1" applyBorder="1"/>
    <xf numFmtId="0" fontId="0" fillId="0" borderId="0" xfId="0" applyFont="1"/>
    <xf numFmtId="49" fontId="0" fillId="0" borderId="0" xfId="0" applyNumberFormat="1" applyFont="1" applyFill="1"/>
    <xf numFmtId="0" fontId="0" fillId="0" borderId="0" xfId="0" applyFont="1" applyFill="1"/>
    <xf numFmtId="49" fontId="0" fillId="0" borderId="0" xfId="1" applyNumberFormat="1" applyFont="1" applyFill="1"/>
    <xf numFmtId="0" fontId="0" fillId="0" borderId="0" xfId="0" applyAlignment="1">
      <alignment horizontal="right"/>
    </xf>
    <xf numFmtId="0" fontId="3" fillId="3" borderId="0" xfId="0" applyFont="1" applyFill="1"/>
    <xf numFmtId="0" fontId="3" fillId="4" borderId="0" xfId="0" applyFont="1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0" borderId="1" xfId="0" applyBorder="1"/>
    <xf numFmtId="0" fontId="0" fillId="0" borderId="0" xfId="0" applyBorder="1"/>
    <xf numFmtId="0" fontId="3" fillId="4" borderId="0" xfId="0" applyFont="1" applyFill="1" applyBorder="1"/>
    <xf numFmtId="0" fontId="0" fillId="0" borderId="0" xfId="0" applyBorder="1" applyAlignment="1">
      <alignment horizontal="right"/>
    </xf>
    <xf numFmtId="0" fontId="3" fillId="0" borderId="2" xfId="0" applyFont="1" applyFill="1" applyBorder="1"/>
    <xf numFmtId="49" fontId="0" fillId="0" borderId="2" xfId="0" applyNumberFormat="1" applyFont="1" applyFill="1" applyBorder="1"/>
    <xf numFmtId="0" fontId="0" fillId="0" borderId="2" xfId="0" applyBorder="1"/>
    <xf numFmtId="0" fontId="3" fillId="0" borderId="2" xfId="0" applyFont="1" applyBorder="1"/>
    <xf numFmtId="0" fontId="0" fillId="0" borderId="2" xfId="0" applyBorder="1" applyAlignment="1">
      <alignment horizontal="right"/>
    </xf>
    <xf numFmtId="0" fontId="3" fillId="4" borderId="2" xfId="0" applyFont="1" applyFill="1" applyBorder="1"/>
    <xf numFmtId="0" fontId="3" fillId="3" borderId="2" xfId="0" applyFont="1" applyFill="1" applyBorder="1"/>
    <xf numFmtId="49" fontId="3" fillId="0" borderId="0" xfId="0" applyNumberFormat="1" applyFont="1" applyFill="1"/>
    <xf numFmtId="49" fontId="0" fillId="0" borderId="0" xfId="0" applyNumberFormat="1" applyFont="1" applyFill="1" applyBorder="1"/>
    <xf numFmtId="0" fontId="0" fillId="0" borderId="2" xfId="0" applyFont="1" applyFill="1" applyBorder="1"/>
    <xf numFmtId="49" fontId="0" fillId="0" borderId="2" xfId="1" applyNumberFormat="1" applyFont="1" applyFill="1" applyBorder="1"/>
    <xf numFmtId="0" fontId="3" fillId="0" borderId="2" xfId="0" applyNumberFormat="1" applyFont="1" applyBorder="1"/>
    <xf numFmtId="0" fontId="3" fillId="0" borderId="2" xfId="0" applyNumberFormat="1" applyFont="1" applyFill="1" applyBorder="1"/>
    <xf numFmtId="49" fontId="3" fillId="0" borderId="2" xfId="0" applyNumberFormat="1" applyFont="1" applyFill="1" applyBorder="1"/>
    <xf numFmtId="0" fontId="3" fillId="0" borderId="4" xfId="0" applyNumberFormat="1" applyFont="1" applyBorder="1"/>
    <xf numFmtId="0" fontId="0" fillId="0" borderId="3" xfId="0" applyBorder="1"/>
    <xf numFmtId="0" fontId="0" fillId="0" borderId="4" xfId="0" applyBorder="1"/>
    <xf numFmtId="49" fontId="3" fillId="6" borderId="0" xfId="0" applyNumberFormat="1" applyFont="1" applyFill="1"/>
    <xf numFmtId="0" fontId="3" fillId="0" borderId="3" xfId="0" applyFont="1" applyBorder="1"/>
    <xf numFmtId="0" fontId="0" fillId="0" borderId="3" xfId="0" applyFont="1" applyBorder="1"/>
    <xf numFmtId="0" fontId="0" fillId="0" borderId="4" xfId="0" applyFont="1" applyBorder="1"/>
    <xf numFmtId="0" fontId="3" fillId="0" borderId="0" xfId="0" applyFont="1" applyBorder="1"/>
    <xf numFmtId="0" fontId="0" fillId="0" borderId="0" xfId="0" applyFont="1" applyFill="1" applyBorder="1"/>
    <xf numFmtId="49" fontId="3" fillId="3" borderId="0" xfId="1" applyNumberFormat="1" applyFont="1" applyFill="1"/>
    <xf numFmtId="49" fontId="3" fillId="3" borderId="0" xfId="0" applyNumberFormat="1" applyFont="1" applyFill="1"/>
    <xf numFmtId="0" fontId="0" fillId="0" borderId="5" xfId="0" applyBorder="1"/>
    <xf numFmtId="0" fontId="0" fillId="0" borderId="0" xfId="0" applyFill="1" applyBorder="1"/>
    <xf numFmtId="49" fontId="3" fillId="3" borderId="2" xfId="1" applyNumberFormat="1" applyFont="1" applyFill="1" applyBorder="1"/>
    <xf numFmtId="0" fontId="3" fillId="0" borderId="3" xfId="0" applyNumberFormat="1" applyFont="1" applyBorder="1"/>
    <xf numFmtId="0" fontId="3" fillId="0" borderId="4" xfId="0" applyFont="1" applyBorder="1"/>
    <xf numFmtId="0" fontId="3" fillId="3" borderId="3" xfId="0" applyFont="1" applyFill="1" applyBorder="1"/>
    <xf numFmtId="0" fontId="3" fillId="7" borderId="0" xfId="0" applyFont="1" applyFill="1"/>
    <xf numFmtId="0" fontId="3" fillId="7" borderId="3" xfId="0" applyFont="1" applyFill="1" applyBorder="1"/>
    <xf numFmtId="0" fontId="3" fillId="7" borderId="4" xfId="0" applyFont="1" applyFill="1" applyBorder="1"/>
    <xf numFmtId="0" fontId="3" fillId="3" borderId="3" xfId="0" applyNumberFormat="1" applyFont="1" applyFill="1" applyBorder="1"/>
    <xf numFmtId="49" fontId="3" fillId="0" borderId="0" xfId="0" applyNumberFormat="1" applyFont="1" applyFill="1" applyBorder="1"/>
    <xf numFmtId="49" fontId="3" fillId="0" borderId="0" xfId="1" applyNumberFormat="1" applyFont="1" applyFill="1" applyBorder="1"/>
    <xf numFmtId="49" fontId="1" fillId="0" borderId="0" xfId="1" applyNumberFormat="1" applyFont="1" applyFill="1" applyBorder="1"/>
    <xf numFmtId="49" fontId="3" fillId="3" borderId="0" xfId="1" applyNumberFormat="1" applyFont="1" applyFill="1" applyBorder="1"/>
    <xf numFmtId="49" fontId="3" fillId="3" borderId="2" xfId="0" applyNumberFormat="1" applyFont="1" applyFill="1" applyBorder="1"/>
    <xf numFmtId="2" fontId="0" fillId="0" borderId="0" xfId="0" applyNumberFormat="1" applyFont="1"/>
    <xf numFmtId="2" fontId="0" fillId="0" borderId="1" xfId="0" applyNumberFormat="1" applyFont="1" applyFill="1" applyBorder="1"/>
    <xf numFmtId="2" fontId="0" fillId="0" borderId="1" xfId="0" applyNumberFormat="1" applyBorder="1"/>
    <xf numFmtId="2" fontId="0" fillId="0" borderId="6" xfId="0" applyNumberFormat="1" applyBorder="1"/>
    <xf numFmtId="164" fontId="0" fillId="0" borderId="1" xfId="0" applyNumberFormat="1" applyBorder="1"/>
    <xf numFmtId="2" fontId="0" fillId="0" borderId="1" xfId="0" applyNumberFormat="1" applyFont="1" applyBorder="1"/>
    <xf numFmtId="0" fontId="0" fillId="0" borderId="7" xfId="0" applyBorder="1"/>
    <xf numFmtId="3" fontId="0" fillId="0" borderId="0" xfId="0" applyNumberFormat="1"/>
    <xf numFmtId="11" fontId="3" fillId="0" borderId="0" xfId="0" applyNumberFormat="1" applyFont="1"/>
    <xf numFmtId="2" fontId="3" fillId="0" borderId="0" xfId="0" applyNumberFormat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7C72"/>
      <color rgb="FFFFC9BD"/>
      <color rgb="FFFF8A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8A7CC-D3C7-4A40-8180-CAE3F0321FE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72FD-3432-1742-BCD0-A0A729616EB6}">
  <dimension ref="A1:I42"/>
  <sheetViews>
    <sheetView topLeftCell="A13" workbookViewId="0">
      <selection activeCell="H33" sqref="H33"/>
    </sheetView>
  </sheetViews>
  <sheetFormatPr baseColWidth="10" defaultRowHeight="16" x14ac:dyDescent="0.2"/>
  <cols>
    <col min="1" max="1" width="10.83203125" style="15"/>
    <col min="6" max="6" width="11" style="1" customWidth="1"/>
    <col min="7" max="7" width="15.6640625" customWidth="1"/>
    <col min="8" max="8" width="16.1640625" customWidth="1"/>
  </cols>
  <sheetData>
    <row r="1" spans="1:9" s="1" customFormat="1" x14ac:dyDescent="0.2">
      <c r="A1" s="27" t="s">
        <v>8</v>
      </c>
    </row>
    <row r="2" spans="1:9" s="20" customFormat="1" ht="17" thickBot="1" x14ac:dyDescent="0.2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</row>
    <row r="3" spans="1:9" x14ac:dyDescent="0.2">
      <c r="A3" s="5" t="s">
        <v>9</v>
      </c>
      <c r="B3">
        <v>291.2</v>
      </c>
      <c r="C3">
        <v>896.8</v>
      </c>
      <c r="D3">
        <v>8.72E-2</v>
      </c>
      <c r="E3">
        <v>2.5316999999999998</v>
      </c>
      <c r="F3" s="1">
        <v>0.1434</v>
      </c>
      <c r="G3" s="8" t="s">
        <v>93</v>
      </c>
      <c r="H3" s="8" t="s">
        <v>94</v>
      </c>
    </row>
    <row r="4" spans="1:9" x14ac:dyDescent="0.2">
      <c r="A4" s="7" t="s">
        <v>10</v>
      </c>
      <c r="B4">
        <v>331</v>
      </c>
      <c r="C4">
        <v>824</v>
      </c>
      <c r="D4">
        <v>8.2199999999999995E-2</v>
      </c>
      <c r="E4">
        <v>4.6295000000000002</v>
      </c>
      <c r="F4" s="9">
        <v>0.72519999999999996</v>
      </c>
      <c r="G4" s="8" t="s">
        <v>58</v>
      </c>
      <c r="H4" s="8" t="s">
        <v>59</v>
      </c>
    </row>
    <row r="5" spans="1:9" x14ac:dyDescent="0.2">
      <c r="A5" s="5" t="s">
        <v>11</v>
      </c>
      <c r="B5">
        <v>237.2</v>
      </c>
      <c r="C5">
        <v>557.79999999999995</v>
      </c>
      <c r="D5">
        <v>9.74E-2</v>
      </c>
      <c r="E5">
        <v>2.9455</v>
      </c>
      <c r="F5" s="1">
        <v>0.32390000000000002</v>
      </c>
      <c r="G5" s="8" t="s">
        <v>83</v>
      </c>
      <c r="H5" s="8" t="s">
        <v>84</v>
      </c>
    </row>
    <row r="6" spans="1:9" x14ac:dyDescent="0.2">
      <c r="A6" s="7" t="s">
        <v>12</v>
      </c>
      <c r="B6">
        <v>509</v>
      </c>
      <c r="C6">
        <v>1273</v>
      </c>
      <c r="D6">
        <v>9.5100000000000004E-2</v>
      </c>
      <c r="E6">
        <v>3.6034999999999999</v>
      </c>
      <c r="F6" s="9">
        <v>0.66080000000000005</v>
      </c>
      <c r="G6" s="8" t="s">
        <v>43</v>
      </c>
      <c r="H6" s="8" t="s">
        <v>44</v>
      </c>
    </row>
    <row r="7" spans="1:9" x14ac:dyDescent="0.2">
      <c r="A7" s="6" t="s">
        <v>13</v>
      </c>
      <c r="B7">
        <v>273.89999999999998</v>
      </c>
      <c r="C7">
        <v>908.1</v>
      </c>
      <c r="D7">
        <v>4.4299999999999999E-2</v>
      </c>
      <c r="E7">
        <v>3.8818999999999999</v>
      </c>
      <c r="F7" s="10">
        <v>9.01E-2</v>
      </c>
      <c r="G7" s="8" t="s">
        <v>52</v>
      </c>
      <c r="H7" s="8" t="s">
        <v>53</v>
      </c>
    </row>
    <row r="8" spans="1:9" s="22" customFormat="1" ht="17" thickBot="1" x14ac:dyDescent="0.25">
      <c r="A8" s="21" t="s">
        <v>14</v>
      </c>
      <c r="B8" s="22">
        <v>256.7</v>
      </c>
      <c r="C8" s="22">
        <v>664.3</v>
      </c>
      <c r="D8" s="22">
        <v>5.3100000000000001E-2</v>
      </c>
      <c r="E8" s="22">
        <v>4.2164000000000001</v>
      </c>
      <c r="F8" s="23">
        <v>0.29499999999999998</v>
      </c>
      <c r="G8" s="24" t="s">
        <v>54</v>
      </c>
      <c r="H8" s="24" t="s">
        <v>55</v>
      </c>
      <c r="I8" s="22">
        <f>AVERAGE(F3:F8)</f>
        <v>0.37306666666666666</v>
      </c>
    </row>
    <row r="9" spans="1:9" x14ac:dyDescent="0.2">
      <c r="A9" s="5" t="s">
        <v>36</v>
      </c>
      <c r="B9">
        <v>479.4</v>
      </c>
      <c r="C9">
        <v>1644.6</v>
      </c>
      <c r="D9">
        <v>5.9700000000000003E-2</v>
      </c>
      <c r="E9">
        <v>2.6154000000000002</v>
      </c>
      <c r="F9" s="10">
        <v>3.9199999999999999E-2</v>
      </c>
      <c r="G9" s="8" t="s">
        <v>66</v>
      </c>
      <c r="H9" s="8" t="s">
        <v>67</v>
      </c>
    </row>
    <row r="10" spans="1:9" x14ac:dyDescent="0.2">
      <c r="A10" s="5" t="s">
        <v>37</v>
      </c>
      <c r="B10">
        <v>553.70000000000005</v>
      </c>
      <c r="C10">
        <v>1705.3</v>
      </c>
      <c r="D10">
        <v>8.0399999999999999E-2</v>
      </c>
      <c r="E10">
        <v>5.0955000000000004</v>
      </c>
      <c r="F10" s="1">
        <v>0.41549999999999998</v>
      </c>
      <c r="G10" s="8" t="s">
        <v>74</v>
      </c>
      <c r="H10" s="8" t="s">
        <v>75</v>
      </c>
    </row>
    <row r="11" spans="1:9" s="16" customFormat="1" x14ac:dyDescent="0.2">
      <c r="A11" s="28" t="s">
        <v>40</v>
      </c>
      <c r="B11" s="17">
        <v>1118.7</v>
      </c>
      <c r="C11" s="17">
        <v>2817.3</v>
      </c>
      <c r="D11" s="17">
        <v>4.0099999999999997E-2</v>
      </c>
      <c r="E11" s="17">
        <v>5.0903</v>
      </c>
      <c r="F11" s="18">
        <v>7.1400000000000005E-2</v>
      </c>
      <c r="G11" s="19" t="s">
        <v>78</v>
      </c>
      <c r="H11" s="19" t="s">
        <v>79</v>
      </c>
    </row>
    <row r="12" spans="1:9" x14ac:dyDescent="0.2">
      <c r="A12" s="6" t="s">
        <v>15</v>
      </c>
      <c r="B12">
        <v>534</v>
      </c>
      <c r="C12">
        <v>1509</v>
      </c>
      <c r="D12">
        <v>6.3500000000000001E-2</v>
      </c>
      <c r="E12">
        <v>7.8547000000000002</v>
      </c>
      <c r="F12" s="1">
        <v>0.21079999999999999</v>
      </c>
      <c r="G12" s="8" t="s">
        <v>56</v>
      </c>
      <c r="H12" s="8" t="s">
        <v>57</v>
      </c>
    </row>
    <row r="13" spans="1:9" s="15" customFormat="1" x14ac:dyDescent="0.2">
      <c r="A13" s="5" t="s">
        <v>30</v>
      </c>
      <c r="B13">
        <v>348.9</v>
      </c>
      <c r="C13">
        <v>1064.0999999999999</v>
      </c>
      <c r="D13">
        <v>9.2700000000000005E-2</v>
      </c>
      <c r="E13">
        <v>4.3887</v>
      </c>
      <c r="F13" s="1">
        <v>0.2462</v>
      </c>
      <c r="G13" s="8" t="s">
        <v>60</v>
      </c>
      <c r="H13" s="8" t="s">
        <v>61</v>
      </c>
    </row>
    <row r="14" spans="1:9" s="15" customFormat="1" x14ac:dyDescent="0.2">
      <c r="A14" s="5" t="s">
        <v>31</v>
      </c>
      <c r="B14">
        <v>247.8</v>
      </c>
      <c r="C14">
        <v>841.2</v>
      </c>
      <c r="D14">
        <v>8.7900000000000006E-2</v>
      </c>
      <c r="E14">
        <v>3.6505000000000001</v>
      </c>
      <c r="F14" s="1">
        <v>0.45229999999999998</v>
      </c>
      <c r="G14" s="8" t="s">
        <v>91</v>
      </c>
      <c r="H14" s="8" t="s">
        <v>92</v>
      </c>
    </row>
    <row r="15" spans="1:9" x14ac:dyDescent="0.2">
      <c r="A15" s="6" t="s">
        <v>16</v>
      </c>
      <c r="B15">
        <v>273.7</v>
      </c>
      <c r="C15">
        <v>746.3</v>
      </c>
      <c r="D15">
        <v>3.3500000000000002E-2</v>
      </c>
      <c r="E15">
        <v>5.1279000000000003</v>
      </c>
      <c r="F15" s="10">
        <v>0</v>
      </c>
      <c r="G15" s="8">
        <f>0 +- 0</f>
        <v>0</v>
      </c>
      <c r="H15" s="8" t="s">
        <v>49</v>
      </c>
    </row>
    <row r="16" spans="1:9" s="22" customFormat="1" ht="17" thickBot="1" x14ac:dyDescent="0.25">
      <c r="A16" s="29" t="s">
        <v>17</v>
      </c>
      <c r="B16" s="22">
        <v>306.5</v>
      </c>
      <c r="C16" s="22">
        <v>710.5</v>
      </c>
      <c r="D16" s="22">
        <v>3.9800000000000002E-2</v>
      </c>
      <c r="E16" s="22">
        <v>6.7466999999999997</v>
      </c>
      <c r="F16" s="25">
        <v>0</v>
      </c>
      <c r="G16" s="24">
        <f>0 +- 0</f>
        <v>0</v>
      </c>
      <c r="H16" s="24" t="s">
        <v>80</v>
      </c>
      <c r="I16" s="22">
        <f>AVERAGE(F9:F16)</f>
        <v>0.179425</v>
      </c>
    </row>
    <row r="17" spans="1:9" x14ac:dyDescent="0.2">
      <c r="A17" s="5" t="s">
        <v>32</v>
      </c>
      <c r="B17">
        <v>761.6</v>
      </c>
      <c r="C17">
        <v>2166.4</v>
      </c>
      <c r="D17">
        <v>6.2799999999999995E-2</v>
      </c>
      <c r="E17">
        <v>4.8307000000000002</v>
      </c>
      <c r="F17" s="1">
        <v>0.36759999999999998</v>
      </c>
      <c r="G17" s="8" t="s">
        <v>99</v>
      </c>
      <c r="H17" s="8" t="s">
        <v>100</v>
      </c>
    </row>
    <row r="18" spans="1:9" x14ac:dyDescent="0.2">
      <c r="A18" s="5" t="s">
        <v>33</v>
      </c>
      <c r="B18">
        <v>1070.7</v>
      </c>
      <c r="C18">
        <v>3519.3</v>
      </c>
      <c r="D18">
        <v>8.5400000000000004E-2</v>
      </c>
      <c r="E18">
        <v>5.9939999999999998</v>
      </c>
      <c r="F18" s="1">
        <v>0.38729999999999998</v>
      </c>
      <c r="G18" s="8" t="s">
        <v>101</v>
      </c>
      <c r="H18" s="8" t="s">
        <v>102</v>
      </c>
    </row>
    <row r="19" spans="1:9" x14ac:dyDescent="0.2">
      <c r="A19" s="5" t="s">
        <v>34</v>
      </c>
      <c r="B19">
        <v>80.2</v>
      </c>
      <c r="C19">
        <v>288.8</v>
      </c>
      <c r="D19">
        <v>0.05</v>
      </c>
      <c r="E19">
        <v>1.9678</v>
      </c>
      <c r="F19" s="1">
        <v>0.13489999999999999</v>
      </c>
      <c r="G19" s="8" t="s">
        <v>105</v>
      </c>
      <c r="H19" s="8" t="s">
        <v>106</v>
      </c>
    </row>
    <row r="20" spans="1:9" x14ac:dyDescent="0.2">
      <c r="A20" s="5" t="s">
        <v>28</v>
      </c>
      <c r="B20">
        <v>497</v>
      </c>
      <c r="C20">
        <v>1138</v>
      </c>
      <c r="D20">
        <v>0.1293</v>
      </c>
      <c r="E20">
        <v>2.8868999999999998</v>
      </c>
      <c r="F20" s="1">
        <v>0.47699999999999998</v>
      </c>
      <c r="G20" s="8" t="s">
        <v>81</v>
      </c>
      <c r="H20" s="8" t="s">
        <v>82</v>
      </c>
    </row>
    <row r="21" spans="1:9" s="22" customFormat="1" ht="17" thickBot="1" x14ac:dyDescent="0.25">
      <c r="A21" s="30" t="s">
        <v>29</v>
      </c>
      <c r="B21" s="22">
        <v>427.5</v>
      </c>
      <c r="C21" s="22">
        <v>1237.5</v>
      </c>
      <c r="D21" s="22">
        <v>7.3499999999999996E-2</v>
      </c>
      <c r="E21" s="22">
        <v>5.6875999999999998</v>
      </c>
      <c r="F21" s="26">
        <v>0.63339999999999996</v>
      </c>
      <c r="G21" s="24" t="s">
        <v>76</v>
      </c>
      <c r="H21" s="24" t="s">
        <v>77</v>
      </c>
      <c r="I21" s="22">
        <f>AVERAGE(F17:F21)</f>
        <v>0.40004000000000001</v>
      </c>
    </row>
    <row r="22" spans="1:9" x14ac:dyDescent="0.2">
      <c r="A22" s="5" t="s">
        <v>20</v>
      </c>
      <c r="B22">
        <v>243.2</v>
      </c>
      <c r="C22">
        <v>572.79999999999995</v>
      </c>
      <c r="D22">
        <v>0.13420000000000001</v>
      </c>
      <c r="E22">
        <v>4.9960000000000004</v>
      </c>
      <c r="F22" s="1">
        <v>0.38700000000000001</v>
      </c>
      <c r="G22" s="8" t="s">
        <v>85</v>
      </c>
      <c r="H22" s="8" t="s">
        <v>86</v>
      </c>
    </row>
    <row r="23" spans="1:9" x14ac:dyDescent="0.2">
      <c r="A23" s="7" t="s">
        <v>22</v>
      </c>
      <c r="B23">
        <v>805.9</v>
      </c>
      <c r="C23">
        <v>1933.1</v>
      </c>
      <c r="D23">
        <v>8.9700000000000002E-2</v>
      </c>
      <c r="E23">
        <v>7.8022</v>
      </c>
      <c r="F23" s="9">
        <v>0.90680000000000005</v>
      </c>
      <c r="G23" s="8" t="s">
        <v>103</v>
      </c>
      <c r="H23" s="8" t="s">
        <v>104</v>
      </c>
    </row>
    <row r="24" spans="1:9" x14ac:dyDescent="0.2">
      <c r="A24" s="7" t="s">
        <v>24</v>
      </c>
      <c r="B24">
        <v>335.3</v>
      </c>
      <c r="C24">
        <v>651.70000000000005</v>
      </c>
      <c r="D24">
        <v>6.5000000000000002E-2</v>
      </c>
      <c r="E24">
        <v>8.0721000000000007</v>
      </c>
      <c r="F24" s="9">
        <v>0.68030000000000002</v>
      </c>
      <c r="G24" s="8" t="s">
        <v>47</v>
      </c>
      <c r="H24" s="8" t="s">
        <v>48</v>
      </c>
    </row>
    <row r="25" spans="1:9" x14ac:dyDescent="0.2">
      <c r="A25" s="5" t="s">
        <v>25</v>
      </c>
      <c r="B25">
        <v>731.3</v>
      </c>
      <c r="C25">
        <v>2073.6999999999998</v>
      </c>
      <c r="D25">
        <v>5.8000000000000003E-2</v>
      </c>
      <c r="E25">
        <v>7.5194000000000001</v>
      </c>
      <c r="F25" s="1">
        <v>0.26350000000000001</v>
      </c>
      <c r="G25" s="8" t="s">
        <v>68</v>
      </c>
      <c r="H25" s="8" t="s">
        <v>69</v>
      </c>
    </row>
    <row r="26" spans="1:9" s="22" customFormat="1" ht="17" thickBot="1" x14ac:dyDescent="0.25">
      <c r="A26" s="21" t="s">
        <v>26</v>
      </c>
      <c r="B26" s="22">
        <v>728.7</v>
      </c>
      <c r="C26" s="22">
        <v>1770.3</v>
      </c>
      <c r="D26" s="22">
        <v>6.4299999999999996E-2</v>
      </c>
      <c r="E26" s="22">
        <v>3.9992999999999999</v>
      </c>
      <c r="F26" s="23">
        <v>0.21060000000000001</v>
      </c>
      <c r="G26" s="24" t="s">
        <v>70</v>
      </c>
      <c r="H26" s="24" t="s">
        <v>71</v>
      </c>
      <c r="I26" s="22">
        <f>AVERAGE(F22:F26)</f>
        <v>0.48963999999999996</v>
      </c>
    </row>
    <row r="27" spans="1:9" x14ac:dyDescent="0.2">
      <c r="A27" s="5" t="s">
        <v>23</v>
      </c>
      <c r="B27">
        <v>241.5</v>
      </c>
      <c r="C27">
        <v>589.5</v>
      </c>
      <c r="D27">
        <v>3.2899999999999999E-2</v>
      </c>
      <c r="E27">
        <v>5.9591000000000003</v>
      </c>
      <c r="F27" s="1">
        <v>0.32350000000000001</v>
      </c>
      <c r="G27" s="8" t="s">
        <v>45</v>
      </c>
      <c r="H27" s="8" t="s">
        <v>46</v>
      </c>
    </row>
    <row r="28" spans="1:9" x14ac:dyDescent="0.2">
      <c r="A28" s="5" t="s">
        <v>27</v>
      </c>
      <c r="B28">
        <v>987.6</v>
      </c>
      <c r="C28">
        <v>3317.4</v>
      </c>
      <c r="D28">
        <v>7.0300000000000001E-2</v>
      </c>
      <c r="E28">
        <v>7.0099</v>
      </c>
      <c r="F28" s="1">
        <v>0.32469999999999999</v>
      </c>
      <c r="G28" s="8" t="s">
        <v>50</v>
      </c>
      <c r="H28" s="8" t="s">
        <v>51</v>
      </c>
    </row>
    <row r="29" spans="1:9" x14ac:dyDescent="0.2">
      <c r="A29" s="6" t="s">
        <v>18</v>
      </c>
      <c r="B29">
        <v>602.29999999999995</v>
      </c>
      <c r="C29">
        <v>1665.7</v>
      </c>
      <c r="D29">
        <v>5.2200000000000003E-2</v>
      </c>
      <c r="E29">
        <v>2.4752000000000001</v>
      </c>
      <c r="F29" s="10">
        <v>9.2399999999999996E-2</v>
      </c>
      <c r="G29" s="8" t="s">
        <v>62</v>
      </c>
      <c r="H29" s="8" t="s">
        <v>63</v>
      </c>
    </row>
    <row r="30" spans="1:9" s="22" customFormat="1" ht="17" thickBot="1" x14ac:dyDescent="0.25">
      <c r="A30" s="21" t="s">
        <v>19</v>
      </c>
      <c r="B30" s="22">
        <v>1209.8</v>
      </c>
      <c r="C30" s="22">
        <v>3149.2</v>
      </c>
      <c r="D30" s="22">
        <v>9.4899999999999998E-2</v>
      </c>
      <c r="E30" s="22">
        <v>6.4295999999999998</v>
      </c>
      <c r="F30" s="23">
        <v>0.4919</v>
      </c>
      <c r="G30" s="24" t="s">
        <v>64</v>
      </c>
      <c r="H30" s="24" t="s">
        <v>65</v>
      </c>
      <c r="I30" s="22">
        <f>AVERAGE(F27:F30)</f>
        <v>0.30812499999999998</v>
      </c>
    </row>
    <row r="31" spans="1:9" x14ac:dyDescent="0.2">
      <c r="A31" s="5" t="s">
        <v>35</v>
      </c>
      <c r="B31">
        <v>264</v>
      </c>
      <c r="C31">
        <v>609</v>
      </c>
      <c r="D31">
        <v>2.8000000000000001E-2</v>
      </c>
      <c r="E31">
        <v>4.5999999999999996</v>
      </c>
      <c r="F31" s="1">
        <v>9.7900000000000001E-2</v>
      </c>
      <c r="G31" s="8" t="s">
        <v>41</v>
      </c>
      <c r="H31" s="8" t="s">
        <v>42</v>
      </c>
    </row>
    <row r="32" spans="1:9" x14ac:dyDescent="0.2">
      <c r="A32" s="5" t="s">
        <v>21</v>
      </c>
      <c r="B32">
        <v>255.6</v>
      </c>
      <c r="C32">
        <v>644.4</v>
      </c>
      <c r="D32">
        <v>6.8500000000000005E-2</v>
      </c>
      <c r="E32">
        <v>3.4121999999999999</v>
      </c>
      <c r="F32" s="1">
        <v>0.25659999999999999</v>
      </c>
      <c r="G32" s="8" t="s">
        <v>87</v>
      </c>
      <c r="H32" s="8" t="s">
        <v>88</v>
      </c>
    </row>
    <row r="33" spans="1:8" x14ac:dyDescent="0.2">
      <c r="A33" s="5" t="s">
        <v>38</v>
      </c>
      <c r="B33">
        <v>465.8</v>
      </c>
      <c r="C33">
        <v>1187.2</v>
      </c>
      <c r="D33">
        <v>0.1106</v>
      </c>
      <c r="E33">
        <v>5.7915000000000001</v>
      </c>
      <c r="F33" s="1">
        <v>0.12989999999999999</v>
      </c>
      <c r="G33" s="8" t="s">
        <v>72</v>
      </c>
      <c r="H33" s="8" t="s">
        <v>73</v>
      </c>
    </row>
    <row r="34" spans="1:8" x14ac:dyDescent="0.2">
      <c r="A34" s="5" t="s">
        <v>39</v>
      </c>
      <c r="B34">
        <v>1203</v>
      </c>
      <c r="C34">
        <v>3129</v>
      </c>
      <c r="D34">
        <v>8.6499999999999994E-2</v>
      </c>
      <c r="E34">
        <v>9.5737000000000005</v>
      </c>
      <c r="F34" s="9">
        <v>0.72250000000000003</v>
      </c>
      <c r="G34" s="8" t="s">
        <v>89</v>
      </c>
      <c r="H34" s="8" t="s">
        <v>90</v>
      </c>
    </row>
    <row r="36" spans="1:8" x14ac:dyDescent="0.2">
      <c r="E36" t="s">
        <v>95</v>
      </c>
      <c r="F36" s="4">
        <f>AVERAGE(F3:F35)</f>
        <v>0.3300499999999999</v>
      </c>
    </row>
    <row r="37" spans="1:8" x14ac:dyDescent="0.2">
      <c r="E37" t="s">
        <v>96</v>
      </c>
      <c r="F37" s="4">
        <f>STDEV(F3:F35)</f>
        <v>0.23704022389024115</v>
      </c>
    </row>
    <row r="38" spans="1:8" x14ac:dyDescent="0.2">
      <c r="E38" t="s">
        <v>107</v>
      </c>
      <c r="F38" s="4">
        <f>F37/SQRT(32)</f>
        <v>4.1903187431691746E-2</v>
      </c>
    </row>
    <row r="39" spans="1:8" x14ac:dyDescent="0.2">
      <c r="E39" s="11" t="s">
        <v>97</v>
      </c>
      <c r="F39" s="4">
        <f>F36-F37</f>
        <v>9.3009776109758746E-2</v>
      </c>
    </row>
    <row r="40" spans="1:8" x14ac:dyDescent="0.2">
      <c r="E40" s="12" t="s">
        <v>98</v>
      </c>
      <c r="F40">
        <f>F36+F37</f>
        <v>0.56709022389024111</v>
      </c>
    </row>
    <row r="41" spans="1:8" x14ac:dyDescent="0.2">
      <c r="E41" s="13" t="s">
        <v>108</v>
      </c>
      <c r="F41" s="4">
        <f>F36-F38</f>
        <v>0.28814681256830815</v>
      </c>
    </row>
    <row r="42" spans="1:8" x14ac:dyDescent="0.2">
      <c r="E42" s="14" t="s">
        <v>109</v>
      </c>
      <c r="F42" s="4">
        <f>F36+F38</f>
        <v>0.37195318743169165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95C8-DE90-3543-AD5F-2C6B8C32E8FE}">
  <dimension ref="A1:O33"/>
  <sheetViews>
    <sheetView tabSelected="1" workbookViewId="0">
      <pane xSplit="1" topLeftCell="I1" activePane="topRight" state="frozen"/>
      <selection pane="topRight" activeCell="N23" sqref="N23"/>
    </sheetView>
  </sheetViews>
  <sheetFormatPr baseColWidth="10" defaultRowHeight="16" x14ac:dyDescent="0.2"/>
  <cols>
    <col min="8" max="8" width="10.83203125" style="35"/>
    <col min="15" max="15" width="10.83203125" style="35"/>
  </cols>
  <sheetData>
    <row r="1" spans="1:15" x14ac:dyDescent="0.2">
      <c r="A1" s="61" t="s">
        <v>0</v>
      </c>
      <c r="B1" s="62" t="s">
        <v>2</v>
      </c>
      <c r="C1" s="62" t="s">
        <v>1</v>
      </c>
      <c r="D1" s="62" t="s">
        <v>132</v>
      </c>
      <c r="E1" s="62" t="s">
        <v>133</v>
      </c>
      <c r="F1" s="62" t="s">
        <v>134</v>
      </c>
      <c r="G1" s="62" t="s">
        <v>141</v>
      </c>
      <c r="H1" s="63" t="s">
        <v>135</v>
      </c>
      <c r="I1" s="62" t="s">
        <v>136</v>
      </c>
      <c r="J1" s="62" t="s">
        <v>137</v>
      </c>
      <c r="K1" s="64" t="s">
        <v>138</v>
      </c>
      <c r="L1" s="62" t="s">
        <v>119</v>
      </c>
      <c r="M1" s="65" t="s">
        <v>139</v>
      </c>
      <c r="N1" s="65" t="s">
        <v>140</v>
      </c>
    </row>
    <row r="2" spans="1:15" x14ac:dyDescent="0.2">
      <c r="A2" s="5" t="s">
        <v>9</v>
      </c>
      <c r="B2">
        <v>928.83299999999997</v>
      </c>
      <c r="C2">
        <v>262.16699999999997</v>
      </c>
      <c r="D2">
        <v>11</v>
      </c>
      <c r="E2">
        <v>22</v>
      </c>
      <c r="F2">
        <f t="shared" ref="F2:F32" si="0">D2/E2</f>
        <v>0.5</v>
      </c>
      <c r="G2">
        <f t="shared" ref="G2:G29" si="1">(D2/B2)/(E2/C2)</f>
        <v>0.14112709173769664</v>
      </c>
      <c r="H2" s="35">
        <v>118</v>
      </c>
      <c r="I2">
        <v>52</v>
      </c>
      <c r="J2">
        <f t="shared" ref="J2:J32" si="2">H2/I2</f>
        <v>2.2692307692307692</v>
      </c>
      <c r="K2" s="1">
        <v>1.361E-4</v>
      </c>
      <c r="L2" s="1" t="s">
        <v>123</v>
      </c>
      <c r="M2">
        <v>-3.538462</v>
      </c>
      <c r="N2">
        <v>4.538462</v>
      </c>
    </row>
    <row r="3" spans="1:15" x14ac:dyDescent="0.2">
      <c r="A3" s="7" t="s">
        <v>10</v>
      </c>
      <c r="B3">
        <v>908</v>
      </c>
      <c r="C3">
        <v>250</v>
      </c>
      <c r="D3">
        <v>24</v>
      </c>
      <c r="E3">
        <v>9</v>
      </c>
      <c r="F3">
        <f t="shared" si="0"/>
        <v>2.6666666666666665</v>
      </c>
      <c r="G3">
        <f t="shared" si="1"/>
        <v>0.73421439060205584</v>
      </c>
      <c r="H3" s="35">
        <v>15</v>
      </c>
      <c r="I3">
        <v>7</v>
      </c>
      <c r="J3">
        <f t="shared" si="2"/>
        <v>2.1428571428571428</v>
      </c>
      <c r="K3">
        <v>0.76790000000000003</v>
      </c>
      <c r="L3" t="s">
        <v>118</v>
      </c>
      <c r="M3">
        <v>0.19642860000000001</v>
      </c>
      <c r="N3">
        <v>0.80357140000000005</v>
      </c>
    </row>
    <row r="4" spans="1:15" x14ac:dyDescent="0.2">
      <c r="A4" s="5" t="s">
        <v>11</v>
      </c>
      <c r="B4">
        <v>610.33299999999997</v>
      </c>
      <c r="C4">
        <v>187.667</v>
      </c>
      <c r="D4">
        <v>11</v>
      </c>
      <c r="E4">
        <v>14</v>
      </c>
      <c r="F4">
        <f t="shared" si="0"/>
        <v>0.7857142857142857</v>
      </c>
      <c r="G4">
        <f t="shared" si="1"/>
        <v>0.241593757599774</v>
      </c>
    </row>
    <row r="5" spans="1:15" x14ac:dyDescent="0.2">
      <c r="A5" s="7" t="s">
        <v>12</v>
      </c>
      <c r="B5">
        <v>1409.8330000000001</v>
      </c>
      <c r="C5">
        <v>375.33300000000003</v>
      </c>
      <c r="D5">
        <v>36</v>
      </c>
      <c r="E5">
        <v>19</v>
      </c>
      <c r="F5">
        <f t="shared" si="0"/>
        <v>1.8947368421052631</v>
      </c>
      <c r="G5">
        <f t="shared" si="1"/>
        <v>0.50442659744657325</v>
      </c>
      <c r="H5" s="35">
        <v>130</v>
      </c>
      <c r="I5">
        <v>64</v>
      </c>
      <c r="J5">
        <f t="shared" si="2"/>
        <v>2.03125</v>
      </c>
      <c r="K5">
        <v>0.87180000000000002</v>
      </c>
      <c r="L5" t="s">
        <v>118</v>
      </c>
      <c r="M5">
        <v>-7.2048609999999999E-2</v>
      </c>
      <c r="N5">
        <v>1.072049</v>
      </c>
    </row>
    <row r="6" spans="1:15" x14ac:dyDescent="0.2">
      <c r="A6" s="6" t="s">
        <v>13</v>
      </c>
      <c r="B6">
        <v>942.16700000000003</v>
      </c>
      <c r="C6">
        <v>242.333</v>
      </c>
      <c r="D6">
        <v>5</v>
      </c>
      <c r="E6">
        <v>12</v>
      </c>
      <c r="F6">
        <f t="shared" si="0"/>
        <v>0.41666666666666669</v>
      </c>
      <c r="G6">
        <f t="shared" si="1"/>
        <v>0.10717004876347115</v>
      </c>
      <c r="H6" s="35">
        <v>84</v>
      </c>
      <c r="I6">
        <v>35</v>
      </c>
      <c r="J6">
        <f t="shared" si="2"/>
        <v>2.4</v>
      </c>
      <c r="K6" s="1">
        <v>1.7949999999999999E-3</v>
      </c>
      <c r="L6" s="1" t="s">
        <v>124</v>
      </c>
      <c r="M6">
        <v>-4.76</v>
      </c>
      <c r="N6">
        <v>5.76</v>
      </c>
    </row>
    <row r="7" spans="1:15" s="22" customFormat="1" ht="17" thickBot="1" x14ac:dyDescent="0.25">
      <c r="A7" s="21" t="s">
        <v>14</v>
      </c>
      <c r="B7" s="22">
        <v>734.66700000000003</v>
      </c>
      <c r="C7" s="22">
        <v>189.333</v>
      </c>
      <c r="D7" s="22">
        <v>7</v>
      </c>
      <c r="E7" s="22">
        <v>9</v>
      </c>
      <c r="F7" s="22">
        <f t="shared" si="0"/>
        <v>0.77777777777777779</v>
      </c>
      <c r="G7" s="22">
        <f t="shared" si="1"/>
        <v>0.20044319399129129</v>
      </c>
      <c r="H7" s="36">
        <v>80</v>
      </c>
      <c r="I7" s="22">
        <v>31</v>
      </c>
      <c r="J7" s="22">
        <f t="shared" si="2"/>
        <v>2.5806451612903225</v>
      </c>
      <c r="K7" s="23">
        <v>4.036E-2</v>
      </c>
      <c r="L7" s="23" t="s">
        <v>122</v>
      </c>
      <c r="M7" s="22">
        <v>-2.3179720000000001</v>
      </c>
      <c r="N7" s="22">
        <v>3.3179720000000001</v>
      </c>
      <c r="O7" s="36"/>
    </row>
    <row r="8" spans="1:15" x14ac:dyDescent="0.2">
      <c r="A8" s="5" t="s">
        <v>36</v>
      </c>
      <c r="B8">
        <v>1678</v>
      </c>
      <c r="C8">
        <v>449</v>
      </c>
      <c r="D8">
        <v>5</v>
      </c>
      <c r="E8">
        <v>35</v>
      </c>
      <c r="F8">
        <f t="shared" si="0"/>
        <v>0.14285714285714285</v>
      </c>
      <c r="G8">
        <f t="shared" si="1"/>
        <v>3.8225778988591856E-2</v>
      </c>
      <c r="H8" s="35">
        <v>211</v>
      </c>
      <c r="I8" s="46">
        <v>86</v>
      </c>
      <c r="J8">
        <f t="shared" si="2"/>
        <v>2.4534883720930232</v>
      </c>
      <c r="K8" s="68">
        <v>9.135000000000001E-13</v>
      </c>
      <c r="L8" s="1" t="s">
        <v>123</v>
      </c>
      <c r="M8" s="46">
        <v>-16.174420000000001</v>
      </c>
      <c r="N8" s="46">
        <v>17.174420000000001</v>
      </c>
    </row>
    <row r="9" spans="1:15" x14ac:dyDescent="0.2">
      <c r="A9" s="5" t="s">
        <v>37</v>
      </c>
      <c r="B9">
        <v>1785.5</v>
      </c>
      <c r="C9">
        <v>476.5</v>
      </c>
      <c r="D9">
        <v>34</v>
      </c>
      <c r="E9">
        <v>25</v>
      </c>
      <c r="F9">
        <f t="shared" si="0"/>
        <v>1.36</v>
      </c>
      <c r="G9">
        <f t="shared" si="1"/>
        <v>0.36294595351442177</v>
      </c>
      <c r="H9" s="35">
        <v>221</v>
      </c>
      <c r="I9" s="46">
        <v>93</v>
      </c>
      <c r="J9">
        <f t="shared" si="2"/>
        <v>2.3763440860215055</v>
      </c>
      <c r="K9">
        <v>6.6600000000000006E-2</v>
      </c>
      <c r="L9" s="1" t="s">
        <v>129</v>
      </c>
      <c r="M9" s="46">
        <v>-0.74731179999999997</v>
      </c>
      <c r="N9" s="46">
        <v>1.747312</v>
      </c>
    </row>
    <row r="10" spans="1:15" x14ac:dyDescent="0.2">
      <c r="A10" s="28" t="s">
        <v>40</v>
      </c>
      <c r="B10">
        <v>3160.3330000000001</v>
      </c>
      <c r="C10">
        <v>778.66700000000003</v>
      </c>
      <c r="D10">
        <v>8</v>
      </c>
      <c r="E10">
        <v>43</v>
      </c>
      <c r="F10">
        <f t="shared" si="0"/>
        <v>0.18604651162790697</v>
      </c>
      <c r="G10">
        <f t="shared" si="1"/>
        <v>4.5839561549294784E-2</v>
      </c>
      <c r="H10" s="35">
        <v>303</v>
      </c>
      <c r="I10">
        <v>118</v>
      </c>
      <c r="J10">
        <f t="shared" si="2"/>
        <v>2.5677966101694913</v>
      </c>
      <c r="K10" s="68">
        <v>6.2230000000000003E-15</v>
      </c>
      <c r="L10" s="1" t="s">
        <v>123</v>
      </c>
      <c r="M10" s="46">
        <v>-12.801909999999999</v>
      </c>
      <c r="N10" s="46">
        <v>13.801909999999999</v>
      </c>
    </row>
    <row r="11" spans="1:15" x14ac:dyDescent="0.2">
      <c r="A11" s="6" t="s">
        <v>15</v>
      </c>
      <c r="B11">
        <v>1590.3330000000001</v>
      </c>
      <c r="C11">
        <v>455.66699999999997</v>
      </c>
      <c r="D11">
        <v>16</v>
      </c>
      <c r="E11">
        <v>26</v>
      </c>
      <c r="F11">
        <f t="shared" si="0"/>
        <v>0.61538461538461542</v>
      </c>
      <c r="G11">
        <f t="shared" si="1"/>
        <v>0.1763218530574801</v>
      </c>
      <c r="H11" s="35">
        <v>165</v>
      </c>
      <c r="I11">
        <v>54</v>
      </c>
      <c r="J11">
        <f t="shared" si="2"/>
        <v>3.0555555555555554</v>
      </c>
      <c r="K11" s="68">
        <v>5.4060000000000004E-6</v>
      </c>
      <c r="L11" s="1" t="s">
        <v>123</v>
      </c>
      <c r="M11" s="46">
        <v>-3.9652780000000001</v>
      </c>
      <c r="N11" s="46">
        <v>4.9652779999999996</v>
      </c>
    </row>
    <row r="12" spans="1:15" x14ac:dyDescent="0.2">
      <c r="A12" s="5" t="s">
        <v>30</v>
      </c>
      <c r="B12">
        <v>1107</v>
      </c>
      <c r="C12">
        <v>309</v>
      </c>
      <c r="D12">
        <v>20</v>
      </c>
      <c r="E12">
        <v>22</v>
      </c>
      <c r="F12">
        <f t="shared" si="0"/>
        <v>0.90909090909090906</v>
      </c>
      <c r="G12">
        <f t="shared" si="1"/>
        <v>0.2537570830253757</v>
      </c>
      <c r="H12" s="35">
        <v>91</v>
      </c>
      <c r="I12">
        <v>40</v>
      </c>
      <c r="J12">
        <f t="shared" si="2"/>
        <v>2.2749999999999999</v>
      </c>
      <c r="K12" s="69">
        <v>1.559E-2</v>
      </c>
      <c r="L12" s="1" t="s">
        <v>122</v>
      </c>
      <c r="M12">
        <v>-1.5024999999999999</v>
      </c>
      <c r="N12" s="46">
        <v>2.5024999999999999</v>
      </c>
    </row>
    <row r="13" spans="1:15" x14ac:dyDescent="0.2">
      <c r="A13" s="5" t="s">
        <v>31</v>
      </c>
      <c r="B13">
        <v>860.33299999999997</v>
      </c>
      <c r="C13">
        <v>231.667</v>
      </c>
      <c r="D13">
        <v>21</v>
      </c>
      <c r="E13">
        <v>10</v>
      </c>
      <c r="F13">
        <f t="shared" si="0"/>
        <v>2.1</v>
      </c>
      <c r="G13">
        <f t="shared" si="1"/>
        <v>0.56547952943801993</v>
      </c>
      <c r="H13" s="35">
        <v>114</v>
      </c>
      <c r="I13">
        <v>45</v>
      </c>
      <c r="J13">
        <f t="shared" si="2"/>
        <v>2.5333333333333332</v>
      </c>
      <c r="K13" s="60">
        <v>0.66859999999999997</v>
      </c>
      <c r="L13" s="4" t="s">
        <v>118</v>
      </c>
      <c r="M13" s="42">
        <v>-0.20634920000000001</v>
      </c>
      <c r="N13" s="42">
        <v>1.2063489999999999</v>
      </c>
    </row>
    <row r="14" spans="1:15" x14ac:dyDescent="0.2">
      <c r="A14" s="6" t="s">
        <v>16</v>
      </c>
      <c r="B14">
        <v>2797</v>
      </c>
      <c r="C14">
        <v>226</v>
      </c>
      <c r="D14">
        <v>0</v>
      </c>
      <c r="E14">
        <v>11</v>
      </c>
      <c r="F14">
        <f t="shared" ref="F14" si="3">D14/E14</f>
        <v>0</v>
      </c>
      <c r="G14">
        <f t="shared" ref="G14" si="4">(D14/B14)/(E14/C14)</f>
        <v>0</v>
      </c>
      <c r="H14" s="35">
        <v>72</v>
      </c>
      <c r="I14">
        <v>42</v>
      </c>
      <c r="J14">
        <f t="shared" si="2"/>
        <v>1.7142857142857142</v>
      </c>
      <c r="K14" s="68">
        <v>4.1109999999999998E-5</v>
      </c>
      <c r="L14" s="1" t="s">
        <v>123</v>
      </c>
      <c r="M14" t="s">
        <v>117</v>
      </c>
      <c r="N14" t="s">
        <v>117</v>
      </c>
    </row>
    <row r="15" spans="1:15" s="22" customFormat="1" ht="17" thickBot="1" x14ac:dyDescent="0.25">
      <c r="A15" s="29" t="s">
        <v>17</v>
      </c>
      <c r="B15" s="22">
        <v>780.83299999999997</v>
      </c>
      <c r="C15" s="22">
        <v>239.167</v>
      </c>
      <c r="D15" s="22">
        <v>0</v>
      </c>
      <c r="E15" s="22">
        <v>13</v>
      </c>
      <c r="F15" s="22">
        <f t="shared" si="0"/>
        <v>0</v>
      </c>
      <c r="G15" s="22">
        <f t="shared" si="1"/>
        <v>0</v>
      </c>
      <c r="H15" s="36">
        <v>50</v>
      </c>
      <c r="I15" s="22">
        <v>48</v>
      </c>
      <c r="J15" s="22">
        <f t="shared" si="2"/>
        <v>1.0416666666666667</v>
      </c>
      <c r="K15" s="23">
        <v>2.3049999999999999E-4</v>
      </c>
      <c r="L15" s="23" t="s">
        <v>123</v>
      </c>
      <c r="M15" s="22" t="s">
        <v>117</v>
      </c>
      <c r="N15" s="22" t="s">
        <v>117</v>
      </c>
      <c r="O15" s="36"/>
    </row>
    <row r="16" spans="1:15" x14ac:dyDescent="0.2">
      <c r="A16" s="5" t="s">
        <v>32</v>
      </c>
      <c r="B16">
        <v>2365.8330000000001</v>
      </c>
      <c r="C16">
        <v>565.16700000000003</v>
      </c>
      <c r="D16">
        <v>33</v>
      </c>
      <c r="E16">
        <v>27</v>
      </c>
      <c r="F16">
        <f t="shared" si="0"/>
        <v>1.2222222222222223</v>
      </c>
      <c r="G16">
        <f t="shared" si="1"/>
        <v>0.29197313025334698</v>
      </c>
    </row>
    <row r="17" spans="1:15" x14ac:dyDescent="0.2">
      <c r="A17" s="5" t="s">
        <v>33</v>
      </c>
      <c r="B17">
        <v>2676</v>
      </c>
      <c r="C17">
        <v>917</v>
      </c>
      <c r="D17">
        <v>74</v>
      </c>
      <c r="E17">
        <v>53</v>
      </c>
      <c r="F17">
        <f t="shared" si="0"/>
        <v>1.3962264150943395</v>
      </c>
      <c r="G17">
        <f t="shared" si="1"/>
        <v>0.47845277378232787</v>
      </c>
      <c r="H17" s="35">
        <v>439</v>
      </c>
      <c r="I17">
        <v>154</v>
      </c>
      <c r="J17">
        <f t="shared" si="2"/>
        <v>2.8506493506493507</v>
      </c>
      <c r="K17" s="1">
        <v>5.2859999999999995E-4</v>
      </c>
      <c r="L17" s="3" t="s">
        <v>123</v>
      </c>
      <c r="M17">
        <v>-1.0416810000000001</v>
      </c>
      <c r="N17">
        <v>2.0416810000000001</v>
      </c>
    </row>
    <row r="18" spans="1:15" x14ac:dyDescent="0.2">
      <c r="A18" s="5" t="s">
        <v>34</v>
      </c>
      <c r="B18">
        <v>293.83300000000003</v>
      </c>
      <c r="C18">
        <v>78.167000000000002</v>
      </c>
      <c r="D18">
        <v>2</v>
      </c>
      <c r="E18">
        <v>4</v>
      </c>
      <c r="F18">
        <f t="shared" si="0"/>
        <v>0.5</v>
      </c>
      <c r="G18">
        <f t="shared" si="1"/>
        <v>0.13301262962294907</v>
      </c>
      <c r="H18" s="35">
        <v>31</v>
      </c>
      <c r="I18">
        <v>16</v>
      </c>
      <c r="J18">
        <f t="shared" si="2"/>
        <v>1.9375</v>
      </c>
      <c r="K18">
        <v>0.18360000000000001</v>
      </c>
      <c r="L18" s="42" t="s">
        <v>118</v>
      </c>
      <c r="M18">
        <v>-2.875</v>
      </c>
      <c r="N18">
        <v>3.875</v>
      </c>
    </row>
    <row r="19" spans="1:15" x14ac:dyDescent="0.2">
      <c r="A19" s="5" t="s">
        <v>28</v>
      </c>
      <c r="B19">
        <v>1230</v>
      </c>
      <c r="C19">
        <v>408</v>
      </c>
      <c r="D19">
        <v>38</v>
      </c>
      <c r="E19">
        <v>31</v>
      </c>
      <c r="F19">
        <f t="shared" si="0"/>
        <v>1.2258064516129032</v>
      </c>
      <c r="G19">
        <f t="shared" si="1"/>
        <v>0.40660896931549967</v>
      </c>
    </row>
    <row r="20" spans="1:15" s="22" customFormat="1" ht="17" thickBot="1" x14ac:dyDescent="0.25">
      <c r="A20" s="30" t="s">
        <v>29</v>
      </c>
      <c r="B20" s="22">
        <v>1328</v>
      </c>
      <c r="C20" s="22">
        <v>340</v>
      </c>
      <c r="D20" s="22">
        <v>27</v>
      </c>
      <c r="E20" s="22">
        <v>13</v>
      </c>
      <c r="F20" s="22">
        <f t="shared" si="0"/>
        <v>2.0769230769230771</v>
      </c>
      <c r="G20" s="22">
        <f t="shared" si="1"/>
        <v>0.5317423540315106</v>
      </c>
      <c r="H20" s="36">
        <v>51</v>
      </c>
      <c r="I20" s="22">
        <v>17</v>
      </c>
      <c r="J20" s="22">
        <f t="shared" si="2"/>
        <v>3</v>
      </c>
      <c r="K20" s="22">
        <v>0.50509999999999999</v>
      </c>
      <c r="L20" s="22" t="s">
        <v>118</v>
      </c>
      <c r="M20" s="22">
        <v>-0.44444440000000002</v>
      </c>
      <c r="N20" s="22">
        <v>1.4444440000000001</v>
      </c>
      <c r="O20" s="36"/>
    </row>
    <row r="21" spans="1:15" x14ac:dyDescent="0.2">
      <c r="A21" s="5" t="s">
        <v>20</v>
      </c>
      <c r="B21">
        <v>629.33299999999997</v>
      </c>
      <c r="C21">
        <v>189.667</v>
      </c>
      <c r="D21">
        <v>17</v>
      </c>
      <c r="E21">
        <v>18</v>
      </c>
      <c r="F21">
        <f t="shared" si="0"/>
        <v>0.94444444444444442</v>
      </c>
      <c r="G21">
        <f t="shared" si="1"/>
        <v>0.28463459638131872</v>
      </c>
    </row>
    <row r="22" spans="1:15" x14ac:dyDescent="0.2">
      <c r="A22" s="7" t="s">
        <v>22</v>
      </c>
      <c r="B22">
        <v>2180.1669999999999</v>
      </c>
      <c r="C22">
        <v>561.83299999999997</v>
      </c>
      <c r="D22">
        <v>55</v>
      </c>
      <c r="E22">
        <v>25</v>
      </c>
      <c r="F22">
        <f t="shared" si="0"/>
        <v>2.2000000000000002</v>
      </c>
      <c r="G22">
        <f t="shared" si="1"/>
        <v>0.56694400016145552</v>
      </c>
      <c r="H22" s="35">
        <v>126</v>
      </c>
      <c r="I22">
        <v>81</v>
      </c>
      <c r="J22">
        <f t="shared" si="2"/>
        <v>1.5555555555555556</v>
      </c>
      <c r="K22">
        <v>0.22339999999999999</v>
      </c>
      <c r="L22" t="s">
        <v>118</v>
      </c>
      <c r="M22">
        <v>0.2929293</v>
      </c>
      <c r="N22">
        <v>0.70707070000000005</v>
      </c>
    </row>
    <row r="23" spans="1:15" x14ac:dyDescent="0.2">
      <c r="A23" s="7" t="s">
        <v>24</v>
      </c>
      <c r="B23" s="67">
        <v>758.83299999999997</v>
      </c>
      <c r="C23">
        <v>231.167</v>
      </c>
      <c r="D23">
        <v>13</v>
      </c>
      <c r="E23">
        <v>8</v>
      </c>
      <c r="F23">
        <f t="shared" si="0"/>
        <v>1.625</v>
      </c>
      <c r="G23">
        <f t="shared" si="1"/>
        <v>0.49503168022476612</v>
      </c>
      <c r="H23" s="35">
        <v>81</v>
      </c>
      <c r="I23">
        <v>47</v>
      </c>
      <c r="J23">
        <f t="shared" si="2"/>
        <v>1.7234042553191489</v>
      </c>
    </row>
    <row r="24" spans="1:15" x14ac:dyDescent="0.2">
      <c r="A24" s="5" t="s">
        <v>25</v>
      </c>
      <c r="B24">
        <v>2185.3330000000001</v>
      </c>
      <c r="C24">
        <v>622.66700000000003</v>
      </c>
      <c r="D24">
        <v>24</v>
      </c>
      <c r="E24">
        <v>29</v>
      </c>
      <c r="F24">
        <f t="shared" si="0"/>
        <v>0.82758620689655171</v>
      </c>
      <c r="G24">
        <f t="shared" si="1"/>
        <v>0.23580416380005023</v>
      </c>
      <c r="H24" s="35">
        <v>260</v>
      </c>
      <c r="I24">
        <v>94</v>
      </c>
      <c r="J24">
        <f t="shared" si="2"/>
        <v>2.7659574468085109</v>
      </c>
    </row>
    <row r="25" spans="1:15" s="22" customFormat="1" ht="17" thickBot="1" x14ac:dyDescent="0.25">
      <c r="A25" s="21" t="s">
        <v>26</v>
      </c>
      <c r="B25" s="22">
        <v>1907.8330000000001</v>
      </c>
      <c r="C25" s="22">
        <v>594.16700000000003</v>
      </c>
      <c r="D25" s="22">
        <v>19</v>
      </c>
      <c r="E25" s="22">
        <v>33</v>
      </c>
      <c r="F25" s="22">
        <f t="shared" si="0"/>
        <v>0.5757575757575758</v>
      </c>
      <c r="G25" s="22">
        <f t="shared" si="1"/>
        <v>0.17931137133866093</v>
      </c>
      <c r="H25" s="36">
        <v>197</v>
      </c>
      <c r="I25" s="22">
        <v>104</v>
      </c>
      <c r="J25" s="22">
        <f t="shared" si="2"/>
        <v>1.8942307692307692</v>
      </c>
      <c r="O25" s="36"/>
    </row>
    <row r="26" spans="1:15" x14ac:dyDescent="0.2">
      <c r="A26" s="5" t="s">
        <v>23</v>
      </c>
      <c r="B26">
        <v>657</v>
      </c>
      <c r="C26">
        <v>177</v>
      </c>
      <c r="D26">
        <v>4</v>
      </c>
      <c r="E26">
        <v>5</v>
      </c>
      <c r="F26">
        <f t="shared" si="0"/>
        <v>0.8</v>
      </c>
      <c r="G26">
        <f t="shared" si="1"/>
        <v>0.21552511415525114</v>
      </c>
      <c r="H26" s="35">
        <v>73</v>
      </c>
      <c r="I26" s="46">
        <v>33</v>
      </c>
      <c r="J26">
        <f t="shared" si="2"/>
        <v>2.2121212121212119</v>
      </c>
    </row>
    <row r="27" spans="1:15" x14ac:dyDescent="0.2">
      <c r="A27" s="5" t="s">
        <v>27</v>
      </c>
      <c r="B27">
        <v>3403.8330000000001</v>
      </c>
      <c r="C27">
        <v>904.16700000000003</v>
      </c>
      <c r="D27">
        <v>54</v>
      </c>
      <c r="E27">
        <v>44</v>
      </c>
      <c r="F27">
        <f t="shared" si="0"/>
        <v>1.2272727272727273</v>
      </c>
      <c r="G27">
        <f t="shared" si="1"/>
        <v>0.32600292082484655</v>
      </c>
      <c r="H27" s="35">
        <v>402</v>
      </c>
      <c r="I27" s="46">
        <v>143</v>
      </c>
      <c r="J27">
        <f t="shared" si="2"/>
        <v>2.8111888111888113</v>
      </c>
    </row>
    <row r="28" spans="1:15" x14ac:dyDescent="0.2">
      <c r="A28" s="6" t="s">
        <v>18</v>
      </c>
      <c r="B28">
        <v>1763.3330000000001</v>
      </c>
      <c r="C28">
        <v>507.66699999999997</v>
      </c>
      <c r="D28">
        <v>9</v>
      </c>
      <c r="E28">
        <v>29</v>
      </c>
      <c r="F28">
        <f t="shared" si="0"/>
        <v>0.31034482758620691</v>
      </c>
      <c r="G28">
        <f t="shared" si="1"/>
        <v>8.9348879415406438E-2</v>
      </c>
      <c r="H28" s="35">
        <v>255</v>
      </c>
      <c r="I28" s="46">
        <v>90</v>
      </c>
      <c r="J28">
        <f t="shared" si="2"/>
        <v>2.8333333333333335</v>
      </c>
    </row>
    <row r="29" spans="1:15" s="22" customFormat="1" ht="17" thickBot="1" x14ac:dyDescent="0.25">
      <c r="A29" s="21" t="s">
        <v>19</v>
      </c>
      <c r="B29" s="22">
        <v>3445</v>
      </c>
      <c r="C29" s="22">
        <v>917</v>
      </c>
      <c r="D29" s="22">
        <v>77</v>
      </c>
      <c r="E29" s="22">
        <v>57</v>
      </c>
      <c r="F29" s="22">
        <f t="shared" si="0"/>
        <v>1.3508771929824561</v>
      </c>
      <c r="G29" s="66">
        <f t="shared" si="1"/>
        <v>0.35958037328444481</v>
      </c>
      <c r="H29" s="36">
        <v>437</v>
      </c>
      <c r="I29" s="22">
        <v>167</v>
      </c>
      <c r="J29" s="22">
        <f t="shared" si="2"/>
        <v>2.6167664670658684</v>
      </c>
      <c r="O29" s="36"/>
    </row>
    <row r="30" spans="1:15" x14ac:dyDescent="0.2">
      <c r="A30" s="5" t="s">
        <v>35</v>
      </c>
      <c r="B30">
        <v>683.33299999999997</v>
      </c>
      <c r="C30">
        <v>192.667</v>
      </c>
      <c r="D30">
        <v>1.5</v>
      </c>
      <c r="E30">
        <v>6.5</v>
      </c>
      <c r="F30">
        <f>D30/E30</f>
        <v>0.23076923076923078</v>
      </c>
      <c r="G30">
        <f>(D30/B30)/(E30/C30)</f>
        <v>6.5065810351051953E-2</v>
      </c>
      <c r="H30" s="35">
        <v>13</v>
      </c>
      <c r="I30" s="46">
        <v>21</v>
      </c>
      <c r="J30">
        <f t="shared" si="2"/>
        <v>0.61904761904761907</v>
      </c>
    </row>
    <row r="31" spans="1:15" x14ac:dyDescent="0.2">
      <c r="A31" s="5" t="s">
        <v>21</v>
      </c>
      <c r="B31">
        <v>698.33299999999997</v>
      </c>
      <c r="C31">
        <v>204.667</v>
      </c>
      <c r="D31">
        <v>8</v>
      </c>
      <c r="E31">
        <v>12</v>
      </c>
      <c r="F31">
        <f t="shared" si="0"/>
        <v>0.66666666666666663</v>
      </c>
      <c r="G31">
        <f t="shared" ref="G31:G32" si="5">(D31/B31)/(E31/C31)</f>
        <v>0.19538625078102664</v>
      </c>
    </row>
    <row r="32" spans="1:15" x14ac:dyDescent="0.2">
      <c r="A32" s="5" t="s">
        <v>38</v>
      </c>
      <c r="B32">
        <v>1229</v>
      </c>
      <c r="C32">
        <v>426.99999999999801</v>
      </c>
      <c r="D32">
        <v>17</v>
      </c>
      <c r="E32">
        <v>40</v>
      </c>
      <c r="F32">
        <f t="shared" si="0"/>
        <v>0.42499999999999999</v>
      </c>
      <c r="G32">
        <f t="shared" si="5"/>
        <v>0.14766069975589843</v>
      </c>
      <c r="H32" s="35">
        <v>208</v>
      </c>
      <c r="I32">
        <v>81</v>
      </c>
      <c r="J32">
        <f t="shared" si="2"/>
        <v>2.5679012345679011</v>
      </c>
    </row>
    <row r="33" spans="1:10" x14ac:dyDescent="0.2">
      <c r="A33" s="5" t="s">
        <v>39</v>
      </c>
      <c r="B33">
        <v>3434.1669999999999</v>
      </c>
      <c r="C33">
        <v>900.83299999999997</v>
      </c>
      <c r="D33">
        <v>85</v>
      </c>
      <c r="E33">
        <v>37</v>
      </c>
      <c r="F33">
        <f>D33/E33</f>
        <v>2.2972972972972974</v>
      </c>
      <c r="G33">
        <f>(D33/B33)/(E33/C33)</f>
        <v>0.60261519495592852</v>
      </c>
      <c r="H33" s="35">
        <v>368</v>
      </c>
      <c r="I33">
        <v>124</v>
      </c>
      <c r="J33">
        <f>H33/I33</f>
        <v>2.967741935483871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4C7D-D518-FD45-A1B8-BE4ABDE96BE8}">
  <dimension ref="A1:AL39"/>
  <sheetViews>
    <sheetView workbookViewId="0">
      <pane ySplit="1" topLeftCell="A10" activePane="bottomLeft" state="frozen"/>
      <selection pane="bottomLeft" activeCell="Y33" sqref="Y33"/>
    </sheetView>
  </sheetViews>
  <sheetFormatPr baseColWidth="10" defaultRowHeight="16" x14ac:dyDescent="0.2"/>
  <cols>
    <col min="18" max="18" width="10.83203125" style="35"/>
    <col min="21" max="21" width="10.83203125" style="35"/>
    <col min="22" max="22" width="12.1640625" bestFit="1" customWidth="1"/>
    <col min="24" max="24" width="10.83203125" style="39"/>
    <col min="25" max="25" width="12.1640625" bestFit="1" customWidth="1"/>
    <col min="27" max="27" width="10.83203125" style="38"/>
  </cols>
  <sheetData>
    <row r="1" spans="1:38" s="31" customFormat="1" ht="17" thickBot="1" x14ac:dyDescent="0.25">
      <c r="A1" s="23" t="s">
        <v>0</v>
      </c>
      <c r="B1" s="23" t="s">
        <v>110</v>
      </c>
      <c r="C1" s="31" t="s">
        <v>2</v>
      </c>
      <c r="D1" s="31" t="s">
        <v>111</v>
      </c>
      <c r="E1" s="31" t="s">
        <v>112</v>
      </c>
      <c r="F1" s="31">
        <v>0</v>
      </c>
      <c r="G1" s="31" t="s">
        <v>113</v>
      </c>
      <c r="H1" s="31">
        <v>1</v>
      </c>
      <c r="I1" s="31" t="s">
        <v>113</v>
      </c>
      <c r="J1" s="31">
        <v>2</v>
      </c>
      <c r="K1" s="31" t="s">
        <v>113</v>
      </c>
      <c r="L1" s="31">
        <v>7</v>
      </c>
      <c r="M1" s="31" t="s">
        <v>113</v>
      </c>
      <c r="N1" s="31">
        <v>8</v>
      </c>
      <c r="O1" s="31" t="s">
        <v>113</v>
      </c>
      <c r="P1" s="31" t="s">
        <v>125</v>
      </c>
      <c r="Q1" s="31" t="s">
        <v>113</v>
      </c>
      <c r="R1" s="34" t="s">
        <v>127</v>
      </c>
      <c r="S1" s="31" t="s">
        <v>114</v>
      </c>
      <c r="T1" s="31" t="s">
        <v>119</v>
      </c>
      <c r="U1" s="34" t="s">
        <v>126</v>
      </c>
      <c r="V1" s="31" t="s">
        <v>114</v>
      </c>
      <c r="W1" s="31" t="s">
        <v>119</v>
      </c>
      <c r="X1" s="34" t="s">
        <v>128</v>
      </c>
      <c r="Y1" s="31" t="s">
        <v>114</v>
      </c>
      <c r="Z1" s="31" t="s">
        <v>119</v>
      </c>
      <c r="AA1" s="34" t="s">
        <v>5</v>
      </c>
      <c r="AB1" s="31" t="s">
        <v>121</v>
      </c>
      <c r="AC1" s="32" t="s">
        <v>115</v>
      </c>
      <c r="AD1" s="32" t="s">
        <v>116</v>
      </c>
      <c r="AG1" s="32"/>
      <c r="AH1" s="32"/>
      <c r="AI1" s="32"/>
      <c r="AJ1" s="32"/>
      <c r="AK1" s="32"/>
      <c r="AL1" s="33"/>
    </row>
    <row r="2" spans="1:38" x14ac:dyDescent="0.2">
      <c r="A2" s="5" t="s">
        <v>9</v>
      </c>
      <c r="B2" t="s">
        <v>120</v>
      </c>
      <c r="C2">
        <v>15</v>
      </c>
      <c r="D2">
        <v>1188</v>
      </c>
      <c r="F2">
        <v>-5152.9161089999998</v>
      </c>
      <c r="G2">
        <v>29</v>
      </c>
      <c r="H2">
        <v>-5118.0266069999998</v>
      </c>
      <c r="I2">
        <f t="shared" ref="I2:I4" si="0">G2+1</f>
        <v>30</v>
      </c>
      <c r="J2">
        <v>-5118.0266069999998</v>
      </c>
      <c r="K2">
        <f t="shared" ref="K2:K4" si="1">I2+2</f>
        <v>32</v>
      </c>
      <c r="L2">
        <v>-5117.2893800000002</v>
      </c>
      <c r="M2">
        <f t="shared" ref="M2:M4" si="2">I2</f>
        <v>30</v>
      </c>
      <c r="N2">
        <v>-5114.9655039999998</v>
      </c>
      <c r="O2">
        <f t="shared" ref="O2:O4" si="3">K2</f>
        <v>32</v>
      </c>
      <c r="P2">
        <v>-5114.96522</v>
      </c>
      <c r="Q2">
        <v>31</v>
      </c>
      <c r="R2" s="35">
        <f t="shared" ref="R2:R4" si="4">2*(J2-H2)</f>
        <v>0</v>
      </c>
      <c r="S2" t="s">
        <v>117</v>
      </c>
      <c r="T2" t="s">
        <v>118</v>
      </c>
      <c r="U2" s="35">
        <f t="shared" ref="U2:U4" si="5">2*(N2-L2)</f>
        <v>4.6477520000007644</v>
      </c>
      <c r="V2">
        <v>9.7893413999999998E-2</v>
      </c>
      <c r="W2" t="s">
        <v>129</v>
      </c>
      <c r="X2" s="39">
        <f>2*(N2-P2)</f>
        <v>-5.6799999947543256E-4</v>
      </c>
      <c r="Y2" t="s">
        <v>117</v>
      </c>
      <c r="Z2" t="s">
        <v>118</v>
      </c>
      <c r="AA2" s="38">
        <v>0.16539999999999999</v>
      </c>
      <c r="AB2">
        <v>7</v>
      </c>
    </row>
    <row r="3" spans="1:38" x14ac:dyDescent="0.2">
      <c r="A3" s="7" t="s">
        <v>10</v>
      </c>
      <c r="B3" t="s">
        <v>120</v>
      </c>
      <c r="C3">
        <v>16</v>
      </c>
      <c r="D3">
        <v>1170</v>
      </c>
      <c r="F3">
        <v>-6359.2361890000002</v>
      </c>
      <c r="G3">
        <v>31</v>
      </c>
      <c r="H3">
        <v>-6304.3857779999998</v>
      </c>
      <c r="I3">
        <f t="shared" si="0"/>
        <v>32</v>
      </c>
      <c r="J3">
        <v>-6304.3857779999998</v>
      </c>
      <c r="K3">
        <f t="shared" si="1"/>
        <v>34</v>
      </c>
      <c r="L3">
        <v>-6300.2935690000004</v>
      </c>
      <c r="M3">
        <f t="shared" si="2"/>
        <v>32</v>
      </c>
      <c r="N3">
        <v>-6300.2911180000001</v>
      </c>
      <c r="O3">
        <f t="shared" si="3"/>
        <v>34</v>
      </c>
      <c r="R3" s="35">
        <f t="shared" si="4"/>
        <v>0</v>
      </c>
      <c r="S3" t="s">
        <v>117</v>
      </c>
      <c r="T3" t="s">
        <v>118</v>
      </c>
      <c r="U3" s="35">
        <f t="shared" si="5"/>
        <v>4.9020000005839393E-3</v>
      </c>
      <c r="V3">
        <v>0.99755200099999997</v>
      </c>
      <c r="W3" t="s">
        <v>118</v>
      </c>
      <c r="Z3" s="45"/>
      <c r="AA3" s="1">
        <v>0.43319999999999997</v>
      </c>
      <c r="AB3">
        <v>7</v>
      </c>
    </row>
    <row r="4" spans="1:38" x14ac:dyDescent="0.2">
      <c r="A4" s="5" t="s">
        <v>11</v>
      </c>
      <c r="B4" t="s">
        <v>120</v>
      </c>
      <c r="C4">
        <v>15</v>
      </c>
      <c r="D4">
        <v>870</v>
      </c>
      <c r="F4">
        <v>-4618.1843870000002</v>
      </c>
      <c r="G4">
        <v>29</v>
      </c>
      <c r="H4">
        <v>-4557.3519560000004</v>
      </c>
      <c r="I4">
        <f t="shared" si="0"/>
        <v>30</v>
      </c>
      <c r="J4">
        <v>-4557.3519560000004</v>
      </c>
      <c r="K4">
        <f t="shared" si="1"/>
        <v>32</v>
      </c>
      <c r="L4">
        <v>-4556.3710870000004</v>
      </c>
      <c r="M4">
        <f t="shared" si="2"/>
        <v>30</v>
      </c>
      <c r="N4">
        <v>-4553.6789330000001</v>
      </c>
      <c r="O4">
        <f t="shared" si="3"/>
        <v>32</v>
      </c>
      <c r="P4">
        <v>-4554.9339929999996</v>
      </c>
      <c r="Q4">
        <v>31</v>
      </c>
      <c r="R4" s="35">
        <f t="shared" si="4"/>
        <v>0</v>
      </c>
      <c r="S4" t="s">
        <v>117</v>
      </c>
      <c r="T4" t="s">
        <v>118</v>
      </c>
      <c r="U4" s="35">
        <f t="shared" si="5"/>
        <v>5.3843080000006012</v>
      </c>
      <c r="V4">
        <v>6.7734880999999997E-2</v>
      </c>
      <c r="W4" t="s">
        <v>129</v>
      </c>
      <c r="X4" s="39">
        <f>2*(N4-P4)</f>
        <v>2.5101199999990058</v>
      </c>
      <c r="Y4">
        <v>0.11311731999999999</v>
      </c>
      <c r="Z4" t="s">
        <v>118</v>
      </c>
      <c r="AA4" s="38">
        <v>0.40029999999999999</v>
      </c>
      <c r="AB4">
        <v>7</v>
      </c>
    </row>
    <row r="5" spans="1:38" x14ac:dyDescent="0.2">
      <c r="A5" s="43" t="s">
        <v>12</v>
      </c>
      <c r="B5" t="s">
        <v>120</v>
      </c>
      <c r="C5">
        <v>16</v>
      </c>
      <c r="D5">
        <v>1824</v>
      </c>
      <c r="F5">
        <v>-11002.332906</v>
      </c>
      <c r="G5">
        <v>31</v>
      </c>
      <c r="H5">
        <v>-10898.301530999999</v>
      </c>
      <c r="I5">
        <f t="shared" ref="I5:I7" si="6">G5+1</f>
        <v>32</v>
      </c>
      <c r="J5">
        <v>-10891.771135000001</v>
      </c>
      <c r="K5">
        <f t="shared" ref="K5:K7" si="7">I5+2</f>
        <v>34</v>
      </c>
      <c r="L5">
        <v>-10898.614089999999</v>
      </c>
      <c r="M5">
        <f t="shared" ref="M5:M7" si="8">I5</f>
        <v>32</v>
      </c>
      <c r="N5">
        <v>-10889.828355</v>
      </c>
      <c r="O5">
        <f t="shared" ref="O5:O7" si="9">K5</f>
        <v>34</v>
      </c>
      <c r="P5">
        <v>-10897.091777</v>
      </c>
      <c r="Q5">
        <v>33</v>
      </c>
      <c r="R5" s="35">
        <f>2*(J5-H5)</f>
        <v>13.060791999996582</v>
      </c>
      <c r="S5" s="1">
        <v>1.4584279999999999E-3</v>
      </c>
      <c r="T5" s="1" t="s">
        <v>124</v>
      </c>
      <c r="U5" s="35">
        <f>2*(N5-L5)</f>
        <v>17.571469999998953</v>
      </c>
      <c r="V5" s="1">
        <v>1.5289899999999999E-4</v>
      </c>
      <c r="W5" s="1" t="s">
        <v>123</v>
      </c>
      <c r="X5" s="39">
        <f>2*(N5-P5)</f>
        <v>14.526843999999983</v>
      </c>
      <c r="Y5" s="1">
        <v>1.3817699999999999E-4</v>
      </c>
      <c r="Z5" s="1" t="s">
        <v>123</v>
      </c>
      <c r="AA5" s="54">
        <v>0.70950000000000002</v>
      </c>
      <c r="AB5">
        <v>8</v>
      </c>
      <c r="AC5">
        <v>4.9549999999999997E-2</v>
      </c>
      <c r="AD5">
        <v>2.4875099999999999</v>
      </c>
    </row>
    <row r="6" spans="1:38" x14ac:dyDescent="0.2">
      <c r="A6" s="6" t="s">
        <v>13</v>
      </c>
      <c r="B6" t="s">
        <v>120</v>
      </c>
      <c r="C6">
        <v>16</v>
      </c>
      <c r="D6">
        <v>1212</v>
      </c>
      <c r="F6">
        <v>-4491.1862359999996</v>
      </c>
      <c r="G6">
        <v>31</v>
      </c>
      <c r="H6">
        <v>-4449.7721300000003</v>
      </c>
      <c r="I6">
        <f t="shared" si="6"/>
        <v>32</v>
      </c>
      <c r="J6">
        <v>-4449.7721300000003</v>
      </c>
      <c r="K6">
        <f t="shared" si="7"/>
        <v>34</v>
      </c>
      <c r="L6">
        <v>-4448.9326069999997</v>
      </c>
      <c r="M6">
        <f t="shared" si="8"/>
        <v>32</v>
      </c>
      <c r="N6">
        <v>-4448.0351099999998</v>
      </c>
      <c r="O6">
        <f t="shared" si="9"/>
        <v>34</v>
      </c>
      <c r="R6" s="35">
        <f t="shared" ref="R6:R7" si="10">2*(J6-H6)</f>
        <v>0</v>
      </c>
      <c r="S6" t="s">
        <v>117</v>
      </c>
      <c r="T6" t="s">
        <v>118</v>
      </c>
      <c r="U6" s="35">
        <f t="shared" ref="U6:U7" si="11">2*(N6-L6)</f>
        <v>1.7949939999998605</v>
      </c>
      <c r="V6">
        <v>0.40758857799999998</v>
      </c>
      <c r="W6" t="s">
        <v>118</v>
      </c>
      <c r="AA6" s="38">
        <v>0.30359999999999998</v>
      </c>
      <c r="AB6">
        <v>7</v>
      </c>
    </row>
    <row r="7" spans="1:38" s="22" customFormat="1" ht="17" thickBot="1" x14ac:dyDescent="0.25">
      <c r="A7" s="21" t="s">
        <v>14</v>
      </c>
      <c r="B7" s="22" t="s">
        <v>120</v>
      </c>
      <c r="C7" s="22">
        <v>15</v>
      </c>
      <c r="D7" s="22">
        <v>981</v>
      </c>
      <c r="F7" s="22">
        <v>-4259.8244990000003</v>
      </c>
      <c r="G7" s="22">
        <v>29</v>
      </c>
      <c r="H7" s="22">
        <v>-4228.407142</v>
      </c>
      <c r="I7" s="22">
        <f t="shared" si="6"/>
        <v>30</v>
      </c>
      <c r="J7" s="22">
        <v>-4228.407142</v>
      </c>
      <c r="K7" s="22">
        <f t="shared" si="7"/>
        <v>32</v>
      </c>
      <c r="L7" s="22">
        <v>-4228.6891740000001</v>
      </c>
      <c r="M7" s="22">
        <f t="shared" si="8"/>
        <v>30</v>
      </c>
      <c r="N7" s="22">
        <v>-4226.8641479999997</v>
      </c>
      <c r="O7" s="22">
        <f t="shared" si="9"/>
        <v>32</v>
      </c>
      <c r="R7" s="36">
        <f t="shared" si="10"/>
        <v>0</v>
      </c>
      <c r="S7" s="22" t="s">
        <v>117</v>
      </c>
      <c r="T7" s="22" t="s">
        <v>118</v>
      </c>
      <c r="U7" s="36">
        <f t="shared" si="11"/>
        <v>3.6500520000008692</v>
      </c>
      <c r="V7" s="22">
        <v>0.16121345300000001</v>
      </c>
      <c r="W7" s="22" t="s">
        <v>118</v>
      </c>
      <c r="X7" s="40"/>
      <c r="AA7" s="49">
        <v>0.31530000000000002</v>
      </c>
      <c r="AB7" s="22">
        <v>7</v>
      </c>
    </row>
    <row r="8" spans="1:38" x14ac:dyDescent="0.2">
      <c r="A8" s="37" t="s">
        <v>36</v>
      </c>
      <c r="B8" t="s">
        <v>120</v>
      </c>
      <c r="C8">
        <v>16</v>
      </c>
      <c r="D8">
        <v>2136</v>
      </c>
      <c r="F8">
        <v>-8519.6641149999996</v>
      </c>
      <c r="G8">
        <v>31</v>
      </c>
      <c r="H8">
        <v>-8378.1466249999994</v>
      </c>
      <c r="I8">
        <f t="shared" ref="I8:I13" si="12">G8+1</f>
        <v>32</v>
      </c>
      <c r="J8">
        <v>-8377.9653340000004</v>
      </c>
      <c r="K8">
        <f t="shared" ref="K8:K13" si="13">I8+2</f>
        <v>34</v>
      </c>
      <c r="L8">
        <v>-8374.9170730000005</v>
      </c>
      <c r="M8">
        <f t="shared" ref="M8:M13" si="14">I8</f>
        <v>32</v>
      </c>
      <c r="N8">
        <v>-8368.9517799999994</v>
      </c>
      <c r="O8">
        <f t="shared" ref="O8:O13" si="15">K8</f>
        <v>34</v>
      </c>
      <c r="P8">
        <v>-8371.304709</v>
      </c>
      <c r="Q8">
        <v>33</v>
      </c>
      <c r="R8" s="35">
        <f>2*(J8-H8)</f>
        <v>0.36258199999792851</v>
      </c>
      <c r="S8">
        <v>0.83419257300000005</v>
      </c>
      <c r="T8" t="s">
        <v>118</v>
      </c>
      <c r="U8" s="35">
        <f>2*(N8-L8)</f>
        <v>11.930586000002222</v>
      </c>
      <c r="V8" s="1">
        <v>2.5662929999999999E-3</v>
      </c>
      <c r="W8" s="1" t="s">
        <v>124</v>
      </c>
      <c r="X8" s="39">
        <f>2*(N8-P8)</f>
        <v>4.7058580000011716</v>
      </c>
      <c r="Y8" s="41">
        <v>3.0059994E-2</v>
      </c>
      <c r="Z8" s="4" t="s">
        <v>122</v>
      </c>
      <c r="AA8" s="38">
        <v>0.16880000000000001</v>
      </c>
      <c r="AB8" s="8">
        <v>8</v>
      </c>
      <c r="AC8">
        <v>2.137E-2</v>
      </c>
      <c r="AD8">
        <v>1.9858800000000001</v>
      </c>
    </row>
    <row r="9" spans="1:38" x14ac:dyDescent="0.2">
      <c r="A9" s="37" t="s">
        <v>37</v>
      </c>
      <c r="B9" t="s">
        <v>120</v>
      </c>
      <c r="C9">
        <v>15</v>
      </c>
      <c r="D9">
        <v>2289</v>
      </c>
      <c r="F9">
        <v>-12152.575674</v>
      </c>
      <c r="G9">
        <v>29</v>
      </c>
      <c r="H9">
        <v>-11956.198575</v>
      </c>
      <c r="I9">
        <f t="shared" si="12"/>
        <v>30</v>
      </c>
      <c r="J9">
        <v>-11956.198575</v>
      </c>
      <c r="K9">
        <f t="shared" si="13"/>
        <v>32</v>
      </c>
      <c r="L9">
        <v>-11953.802326000001</v>
      </c>
      <c r="M9">
        <f t="shared" si="14"/>
        <v>30</v>
      </c>
      <c r="N9">
        <v>-11947.420654</v>
      </c>
      <c r="O9">
        <f t="shared" si="15"/>
        <v>32</v>
      </c>
      <c r="P9">
        <v>-11949.464269</v>
      </c>
      <c r="Q9">
        <v>31</v>
      </c>
      <c r="R9" s="35">
        <f>2*(J9-H9)</f>
        <v>0</v>
      </c>
      <c r="S9" t="s">
        <v>117</v>
      </c>
      <c r="T9" t="s">
        <v>118</v>
      </c>
      <c r="U9" s="35">
        <f>2*(N9-L9)</f>
        <v>12.763344000002689</v>
      </c>
      <c r="V9" s="1">
        <v>1.6922910000000001E-3</v>
      </c>
      <c r="W9" s="1" t="s">
        <v>124</v>
      </c>
      <c r="X9" s="39">
        <f>2*(N9-P9)</f>
        <v>4.087230000001</v>
      </c>
      <c r="Y9" s="1">
        <v>4.3208400000000001E-2</v>
      </c>
      <c r="Z9" s="1" t="s">
        <v>122</v>
      </c>
      <c r="AA9" s="38">
        <v>0.41830000000000001</v>
      </c>
      <c r="AB9">
        <v>8</v>
      </c>
      <c r="AC9">
        <v>8.9560000000000001E-2</v>
      </c>
      <c r="AD9">
        <v>1.4852799999999999</v>
      </c>
    </row>
    <row r="10" spans="1:38" x14ac:dyDescent="0.2">
      <c r="A10" s="28" t="s">
        <v>40</v>
      </c>
      <c r="B10" t="s">
        <v>120</v>
      </c>
      <c r="C10">
        <v>16</v>
      </c>
      <c r="D10">
        <v>3936</v>
      </c>
      <c r="F10">
        <v>-13280.291364999999</v>
      </c>
      <c r="G10">
        <v>31</v>
      </c>
      <c r="H10">
        <v>-13185.337292</v>
      </c>
      <c r="I10">
        <f t="shared" si="12"/>
        <v>32</v>
      </c>
      <c r="J10">
        <v>-13185.337289999999</v>
      </c>
      <c r="K10">
        <f t="shared" si="13"/>
        <v>34</v>
      </c>
      <c r="L10">
        <v>-13165.092461</v>
      </c>
      <c r="M10">
        <f t="shared" si="14"/>
        <v>32</v>
      </c>
      <c r="N10">
        <v>-13164.942209000001</v>
      </c>
      <c r="O10">
        <f t="shared" si="15"/>
        <v>34</v>
      </c>
      <c r="R10" s="35">
        <f>2*(J10-H10)</f>
        <v>4.0000013541430235E-6</v>
      </c>
      <c r="S10" t="s">
        <v>117</v>
      </c>
      <c r="T10" t="s">
        <v>118</v>
      </c>
      <c r="U10" s="35">
        <f>2*(N10-L10)</f>
        <v>0.30050399999890942</v>
      </c>
      <c r="V10">
        <v>0.86049110500000003</v>
      </c>
      <c r="W10" t="s">
        <v>118</v>
      </c>
      <c r="Y10" s="42"/>
      <c r="Z10" s="42"/>
      <c r="AA10" s="52">
        <v>0.10059999999999999</v>
      </c>
      <c r="AB10">
        <v>7</v>
      </c>
    </row>
    <row r="11" spans="1:38" x14ac:dyDescent="0.2">
      <c r="A11" s="6" t="s">
        <v>15</v>
      </c>
      <c r="B11" t="s">
        <v>120</v>
      </c>
      <c r="C11">
        <v>16</v>
      </c>
      <c r="D11">
        <v>2052</v>
      </c>
      <c r="F11">
        <v>-7700.2802300000003</v>
      </c>
      <c r="G11">
        <v>31</v>
      </c>
      <c r="H11">
        <v>-7636.6702770000002</v>
      </c>
      <c r="I11">
        <f t="shared" si="12"/>
        <v>32</v>
      </c>
      <c r="J11">
        <v>-7636.6702770000002</v>
      </c>
      <c r="K11">
        <f t="shared" si="13"/>
        <v>34</v>
      </c>
      <c r="L11">
        <v>-7631.9778290000004</v>
      </c>
      <c r="M11">
        <f t="shared" si="14"/>
        <v>32</v>
      </c>
      <c r="N11">
        <v>-7631.6640500000003</v>
      </c>
      <c r="O11">
        <f t="shared" si="15"/>
        <v>34</v>
      </c>
      <c r="R11" s="35">
        <f t="shared" ref="R11:R22" si="16">2*(J11-H11)</f>
        <v>0</v>
      </c>
      <c r="S11" t="s">
        <v>117</v>
      </c>
      <c r="T11" t="s">
        <v>118</v>
      </c>
      <c r="U11" s="35">
        <f t="shared" ref="U11:U22" si="17">2*(N11-L11)</f>
        <v>0.62755800000013551</v>
      </c>
      <c r="V11">
        <v>0.73068049099999999</v>
      </c>
      <c r="W11" t="s">
        <v>118</v>
      </c>
      <c r="AA11" s="38">
        <v>0.22389999999999999</v>
      </c>
      <c r="AB11">
        <v>7</v>
      </c>
    </row>
    <row r="12" spans="1:38" x14ac:dyDescent="0.2">
      <c r="A12" s="5" t="s">
        <v>30</v>
      </c>
      <c r="B12" t="s">
        <v>120</v>
      </c>
      <c r="C12">
        <v>16</v>
      </c>
      <c r="D12">
        <v>1425</v>
      </c>
      <c r="F12">
        <v>-6143.5632310000001</v>
      </c>
      <c r="G12">
        <v>31</v>
      </c>
      <c r="H12">
        <v>-6095.5251010000002</v>
      </c>
      <c r="I12">
        <f t="shared" si="12"/>
        <v>32</v>
      </c>
      <c r="J12">
        <v>-6095.5251010000002</v>
      </c>
      <c r="K12">
        <f t="shared" si="13"/>
        <v>34</v>
      </c>
      <c r="L12">
        <v>-6089.7209990000001</v>
      </c>
      <c r="M12">
        <f t="shared" si="14"/>
        <v>32</v>
      </c>
      <c r="N12">
        <v>-6089.3886419999999</v>
      </c>
      <c r="O12">
        <f t="shared" si="15"/>
        <v>34</v>
      </c>
      <c r="R12" s="35">
        <f t="shared" si="16"/>
        <v>0</v>
      </c>
      <c r="S12" t="s">
        <v>117</v>
      </c>
      <c r="T12" t="s">
        <v>118</v>
      </c>
      <c r="U12" s="35">
        <f t="shared" si="17"/>
        <v>0.66471400000045833</v>
      </c>
      <c r="V12">
        <v>0.717231226</v>
      </c>
      <c r="W12" t="s">
        <v>118</v>
      </c>
      <c r="AA12" s="38">
        <v>0.2341</v>
      </c>
      <c r="AB12">
        <v>7</v>
      </c>
    </row>
    <row r="13" spans="1:38" x14ac:dyDescent="0.2">
      <c r="A13" s="5" t="s">
        <v>31</v>
      </c>
      <c r="B13" t="s">
        <v>120</v>
      </c>
      <c r="C13">
        <v>16</v>
      </c>
      <c r="D13">
        <v>1101</v>
      </c>
      <c r="F13">
        <v>-5037.6837930000002</v>
      </c>
      <c r="G13">
        <v>31</v>
      </c>
      <c r="H13">
        <v>-4998.495707</v>
      </c>
      <c r="I13">
        <f t="shared" si="12"/>
        <v>32</v>
      </c>
      <c r="J13">
        <v>-4998.495707</v>
      </c>
      <c r="K13">
        <f t="shared" si="13"/>
        <v>34</v>
      </c>
      <c r="L13">
        <v>-4997.9286750000001</v>
      </c>
      <c r="M13">
        <f t="shared" si="14"/>
        <v>32</v>
      </c>
      <c r="N13">
        <v>-4997.7142409999997</v>
      </c>
      <c r="O13">
        <f t="shared" si="15"/>
        <v>34</v>
      </c>
      <c r="R13" s="35">
        <f t="shared" si="16"/>
        <v>0</v>
      </c>
      <c r="S13" t="s">
        <v>117</v>
      </c>
      <c r="T13" t="s">
        <v>118</v>
      </c>
      <c r="U13" s="35">
        <f t="shared" si="17"/>
        <v>0.42886800000087533</v>
      </c>
      <c r="V13">
        <v>0.80699807199999996</v>
      </c>
      <c r="W13" t="s">
        <v>118</v>
      </c>
      <c r="AA13" s="38">
        <v>0.48930000000000001</v>
      </c>
      <c r="AB13">
        <v>7</v>
      </c>
    </row>
    <row r="14" spans="1:38" x14ac:dyDescent="0.2">
      <c r="A14" s="6" t="s">
        <v>16</v>
      </c>
      <c r="B14" t="s">
        <v>120</v>
      </c>
      <c r="C14">
        <v>15</v>
      </c>
      <c r="D14">
        <v>1020</v>
      </c>
      <c r="F14">
        <v>-2846.3899849999998</v>
      </c>
      <c r="G14">
        <v>29</v>
      </c>
      <c r="H14">
        <v>-2838.207097</v>
      </c>
      <c r="I14">
        <f t="shared" ref="I14" si="18">G14+1</f>
        <v>30</v>
      </c>
      <c r="J14">
        <v>-2837.963107</v>
      </c>
      <c r="K14">
        <f t="shared" ref="K14" si="19">I14+2</f>
        <v>32</v>
      </c>
      <c r="L14">
        <v>-2838.4319310000001</v>
      </c>
      <c r="M14">
        <f t="shared" ref="M14" si="20">I14</f>
        <v>30</v>
      </c>
      <c r="N14">
        <v>-2835.9317000000001</v>
      </c>
      <c r="O14">
        <f t="shared" ref="O14" si="21">K14</f>
        <v>32</v>
      </c>
      <c r="P14">
        <v>-2837.0302820000002</v>
      </c>
      <c r="Q14">
        <v>31</v>
      </c>
      <c r="R14" s="35">
        <f t="shared" si="16"/>
        <v>0.48797999999987951</v>
      </c>
      <c r="S14" s="46">
        <v>0.783495469</v>
      </c>
      <c r="T14" t="s">
        <v>118</v>
      </c>
      <c r="U14" s="35">
        <f t="shared" si="17"/>
        <v>5.0004619999999704</v>
      </c>
      <c r="V14">
        <v>8.2066038999999993E-2</v>
      </c>
      <c r="W14" t="s">
        <v>129</v>
      </c>
      <c r="X14" s="39">
        <f>2*(N14-P14)</f>
        <v>2.1971640000001571</v>
      </c>
      <c r="Y14">
        <v>0.13826491299999999</v>
      </c>
      <c r="Z14" t="s">
        <v>118</v>
      </c>
      <c r="AA14" s="52">
        <v>3.5099999999999999E-2</v>
      </c>
      <c r="AB14" s="8" t="s">
        <v>130</v>
      </c>
    </row>
    <row r="15" spans="1:38" s="22" customFormat="1" ht="17" thickBot="1" x14ac:dyDescent="0.25">
      <c r="A15" s="29" t="s">
        <v>17</v>
      </c>
      <c r="B15" s="22" t="s">
        <v>120</v>
      </c>
      <c r="C15" s="22">
        <v>16</v>
      </c>
      <c r="D15" s="22">
        <v>1017</v>
      </c>
      <c r="F15" s="22">
        <v>-2963.1553939999999</v>
      </c>
      <c r="G15" s="22">
        <v>31</v>
      </c>
      <c r="H15" s="22">
        <v>-2954.333298</v>
      </c>
      <c r="I15" s="22">
        <f t="shared" ref="I15:I22" si="22">G15+1</f>
        <v>32</v>
      </c>
      <c r="J15" s="22">
        <v>-2954.333298</v>
      </c>
      <c r="K15" s="22">
        <f t="shared" ref="K15:K22" si="23">I15+2</f>
        <v>34</v>
      </c>
      <c r="L15" s="22">
        <v>-2953.5474079999999</v>
      </c>
      <c r="M15" s="22">
        <f t="shared" ref="M15:M22" si="24">I15</f>
        <v>32</v>
      </c>
      <c r="N15" s="22">
        <v>-2953.5475719999999</v>
      </c>
      <c r="O15" s="22">
        <f t="shared" ref="O15:O22" si="25">K15</f>
        <v>34</v>
      </c>
      <c r="R15" s="36">
        <f t="shared" si="16"/>
        <v>0</v>
      </c>
      <c r="S15" s="22" t="s">
        <v>117</v>
      </c>
      <c r="T15" s="22" t="s">
        <v>118</v>
      </c>
      <c r="U15" s="36">
        <f t="shared" si="17"/>
        <v>-3.2800000008137431E-4</v>
      </c>
      <c r="V15" s="22" t="s">
        <v>117</v>
      </c>
      <c r="W15" s="22" t="s">
        <v>118</v>
      </c>
      <c r="X15" s="40"/>
      <c r="AA15" s="53">
        <v>2.6800000000000001E-2</v>
      </c>
      <c r="AB15" s="22">
        <v>7</v>
      </c>
    </row>
    <row r="16" spans="1:38" x14ac:dyDescent="0.2">
      <c r="A16" s="44" t="s">
        <v>32</v>
      </c>
      <c r="B16" t="s">
        <v>120</v>
      </c>
      <c r="C16" s="46">
        <v>16</v>
      </c>
      <c r="D16" s="46">
        <v>3015</v>
      </c>
      <c r="F16" s="46">
        <v>-12438.115942</v>
      </c>
      <c r="G16" s="46">
        <v>31</v>
      </c>
      <c r="H16" s="46">
        <v>-12277.995072</v>
      </c>
      <c r="I16">
        <f t="shared" si="22"/>
        <v>32</v>
      </c>
      <c r="J16" s="46">
        <v>-12273.639503</v>
      </c>
      <c r="K16">
        <f t="shared" si="23"/>
        <v>34</v>
      </c>
      <c r="L16" s="46">
        <v>-12286.182043000001</v>
      </c>
      <c r="M16">
        <f t="shared" si="24"/>
        <v>32</v>
      </c>
      <c r="N16" s="46">
        <v>-12272.752143</v>
      </c>
      <c r="O16">
        <f t="shared" si="25"/>
        <v>34</v>
      </c>
      <c r="P16">
        <v>-12277.373514999999</v>
      </c>
      <c r="Q16">
        <v>33</v>
      </c>
      <c r="R16" s="35">
        <f t="shared" si="16"/>
        <v>8.7111379999987548</v>
      </c>
      <c r="S16" s="3">
        <v>1.2835134E-2</v>
      </c>
      <c r="T16" s="3" t="s">
        <v>124</v>
      </c>
      <c r="U16" s="35">
        <f t="shared" si="17"/>
        <v>26.859800000001997</v>
      </c>
      <c r="V16" s="1">
        <v>1.471E-6</v>
      </c>
      <c r="W16" s="3" t="s">
        <v>123</v>
      </c>
      <c r="X16" s="39">
        <f>2*(N16-P16)</f>
        <v>9.2427439999992203</v>
      </c>
      <c r="Y16" s="1">
        <v>2.3643039999999998E-3</v>
      </c>
      <c r="Z16" s="1" t="s">
        <v>124</v>
      </c>
      <c r="AA16" s="38">
        <v>0.43369999999999997</v>
      </c>
      <c r="AB16" s="46">
        <v>8</v>
      </c>
      <c r="AC16">
        <v>0.11090999999999999</v>
      </c>
      <c r="AD16">
        <v>1.7083699999999999</v>
      </c>
    </row>
    <row r="17" spans="1:30" x14ac:dyDescent="0.2">
      <c r="A17" s="44" t="s">
        <v>33</v>
      </c>
      <c r="B17" t="s">
        <v>120</v>
      </c>
      <c r="C17" s="46">
        <v>16</v>
      </c>
      <c r="D17" s="46">
        <v>4650</v>
      </c>
      <c r="F17" s="46">
        <v>-22496.191094000002</v>
      </c>
      <c r="G17" s="46">
        <v>31</v>
      </c>
      <c r="H17" s="46">
        <v>-22233.952466999999</v>
      </c>
      <c r="I17">
        <f t="shared" si="22"/>
        <v>32</v>
      </c>
      <c r="J17" s="46">
        <v>-22228.160635</v>
      </c>
      <c r="K17">
        <f t="shared" si="23"/>
        <v>34</v>
      </c>
      <c r="L17" s="46">
        <v>-22242.692762999999</v>
      </c>
      <c r="M17">
        <f t="shared" si="24"/>
        <v>32</v>
      </c>
      <c r="N17" s="46">
        <v>-22224.092979000001</v>
      </c>
      <c r="O17">
        <f t="shared" si="25"/>
        <v>34</v>
      </c>
      <c r="P17">
        <v>-22232.011817999999</v>
      </c>
      <c r="Q17">
        <v>33</v>
      </c>
      <c r="R17" s="35">
        <f t="shared" si="16"/>
        <v>11.583663999997952</v>
      </c>
      <c r="S17" s="3">
        <v>3.0523849999999999E-3</v>
      </c>
      <c r="T17" s="3" t="s">
        <v>124</v>
      </c>
      <c r="U17" s="35">
        <f t="shared" si="17"/>
        <v>37.199567999996361</v>
      </c>
      <c r="V17" s="1">
        <v>8.0000000000000005E-9</v>
      </c>
      <c r="W17" s="3" t="s">
        <v>123</v>
      </c>
      <c r="X17" s="39">
        <f>2*(N17-P17)</f>
        <v>15.837677999996231</v>
      </c>
      <c r="Y17" s="1">
        <v>6.9014E-5</v>
      </c>
      <c r="Z17" s="1" t="s">
        <v>123</v>
      </c>
      <c r="AA17" s="50">
        <v>0.55720000000000003</v>
      </c>
      <c r="AB17" s="46">
        <v>8</v>
      </c>
      <c r="AC17">
        <v>0.11774</v>
      </c>
      <c r="AD17">
        <v>1.7030099999999999</v>
      </c>
    </row>
    <row r="18" spans="1:30" x14ac:dyDescent="0.2">
      <c r="A18" s="5" t="s">
        <v>34</v>
      </c>
      <c r="B18" t="s">
        <v>120</v>
      </c>
      <c r="C18">
        <v>14</v>
      </c>
      <c r="D18">
        <v>369</v>
      </c>
      <c r="F18">
        <v>-1325.064057</v>
      </c>
      <c r="G18">
        <v>27</v>
      </c>
      <c r="H18">
        <v>-1298.7626809999999</v>
      </c>
      <c r="I18">
        <f t="shared" si="22"/>
        <v>28</v>
      </c>
      <c r="J18">
        <v>-1298.734426</v>
      </c>
      <c r="K18">
        <f t="shared" si="23"/>
        <v>30</v>
      </c>
      <c r="L18">
        <v>-1299.4806349999999</v>
      </c>
      <c r="M18">
        <f t="shared" si="24"/>
        <v>28</v>
      </c>
      <c r="N18">
        <v>-1298.7062269999999</v>
      </c>
      <c r="O18">
        <f t="shared" si="25"/>
        <v>30</v>
      </c>
      <c r="R18" s="35">
        <f t="shared" si="16"/>
        <v>5.650999999988926E-2</v>
      </c>
      <c r="S18" s="46">
        <v>0.97214043900000002</v>
      </c>
      <c r="T18" t="s">
        <v>118</v>
      </c>
      <c r="U18" s="35">
        <f t="shared" si="17"/>
        <v>1.548815999999988</v>
      </c>
      <c r="V18">
        <v>0.46097659800000002</v>
      </c>
      <c r="W18" t="s">
        <v>118</v>
      </c>
      <c r="AA18" s="38">
        <v>0.22969999999999999</v>
      </c>
      <c r="AB18">
        <v>7</v>
      </c>
    </row>
    <row r="19" spans="1:30" x14ac:dyDescent="0.2">
      <c r="A19" s="37" t="s">
        <v>28</v>
      </c>
      <c r="B19" t="s">
        <v>120</v>
      </c>
      <c r="C19">
        <v>16</v>
      </c>
      <c r="D19">
        <v>1833</v>
      </c>
      <c r="F19">
        <v>-9828.5626049999992</v>
      </c>
      <c r="G19">
        <v>31</v>
      </c>
      <c r="H19">
        <v>-9617.4566730000006</v>
      </c>
      <c r="I19">
        <f t="shared" si="22"/>
        <v>32</v>
      </c>
      <c r="J19">
        <v>-9617.4566730000006</v>
      </c>
      <c r="K19">
        <f t="shared" si="23"/>
        <v>34</v>
      </c>
      <c r="L19">
        <v>-9619.8139809999993</v>
      </c>
      <c r="M19">
        <f t="shared" si="24"/>
        <v>32</v>
      </c>
      <c r="N19">
        <v>-9612.4691160000002</v>
      </c>
      <c r="O19">
        <f t="shared" si="25"/>
        <v>34</v>
      </c>
      <c r="P19">
        <v>-9615.4326920000003</v>
      </c>
      <c r="Q19">
        <v>33</v>
      </c>
      <c r="R19" s="35">
        <f t="shared" si="16"/>
        <v>0</v>
      </c>
      <c r="S19" t="s">
        <v>117</v>
      </c>
      <c r="T19" t="s">
        <v>118</v>
      </c>
      <c r="U19" s="35">
        <f t="shared" si="17"/>
        <v>14.689729999998235</v>
      </c>
      <c r="V19" s="1">
        <v>6.4590100000000005E-4</v>
      </c>
      <c r="W19" t="s">
        <v>123</v>
      </c>
      <c r="X19" s="39">
        <f>2*(N19-P19)</f>
        <v>5.9271520000002056</v>
      </c>
      <c r="Y19" s="1">
        <v>1.4909319000000001E-2</v>
      </c>
      <c r="Z19" s="1" t="s">
        <v>122</v>
      </c>
      <c r="AA19" s="38">
        <v>0.36980000000000002</v>
      </c>
      <c r="AB19">
        <v>8</v>
      </c>
      <c r="AC19">
        <v>4.7710000000000002E-2</v>
      </c>
      <c r="AD19">
        <v>1.9870399999999999</v>
      </c>
    </row>
    <row r="20" spans="1:30" s="22" customFormat="1" ht="17" thickBot="1" x14ac:dyDescent="0.25">
      <c r="A20" s="47" t="s">
        <v>29</v>
      </c>
      <c r="B20" s="22" t="s">
        <v>120</v>
      </c>
      <c r="C20" s="22">
        <v>15</v>
      </c>
      <c r="D20" s="22">
        <v>1686</v>
      </c>
      <c r="F20" s="22">
        <v>-7643.8955059999998</v>
      </c>
      <c r="G20" s="22">
        <v>29</v>
      </c>
      <c r="H20" s="22">
        <v>-7541.3884310000003</v>
      </c>
      <c r="I20" s="22">
        <f t="shared" si="22"/>
        <v>30</v>
      </c>
      <c r="J20" s="22">
        <v>-7535.3264660000004</v>
      </c>
      <c r="K20" s="22">
        <f t="shared" si="23"/>
        <v>32</v>
      </c>
      <c r="L20" s="22">
        <v>-7551.4488119999996</v>
      </c>
      <c r="M20" s="22">
        <f t="shared" si="24"/>
        <v>30</v>
      </c>
      <c r="N20" s="22">
        <v>-7535.4235779999999</v>
      </c>
      <c r="O20" s="22">
        <f t="shared" si="25"/>
        <v>32</v>
      </c>
      <c r="P20" s="22">
        <v>-7541.4483039999996</v>
      </c>
      <c r="Q20" s="22">
        <v>31</v>
      </c>
      <c r="R20" s="36">
        <f t="shared" si="16"/>
        <v>12.123929999999746</v>
      </c>
      <c r="S20" s="23">
        <v>2.329818E-3</v>
      </c>
      <c r="T20" s="23" t="s">
        <v>124</v>
      </c>
      <c r="U20" s="36">
        <f t="shared" si="17"/>
        <v>32.050467999999455</v>
      </c>
      <c r="V20" s="23">
        <v>1.1000000000000001E-7</v>
      </c>
      <c r="W20" s="23" t="s">
        <v>123</v>
      </c>
      <c r="X20" s="40">
        <f>2*(N20-P20)</f>
        <v>12.049451999999292</v>
      </c>
      <c r="Y20" s="23">
        <v>5.1807600000000002E-4</v>
      </c>
      <c r="Z20" s="23" t="s">
        <v>123</v>
      </c>
      <c r="AA20" s="34">
        <v>0.503</v>
      </c>
      <c r="AB20" s="22">
        <v>8</v>
      </c>
      <c r="AC20" s="22">
        <v>0.15209</v>
      </c>
      <c r="AD20" s="22">
        <v>1.71957</v>
      </c>
    </row>
    <row r="21" spans="1:30" x14ac:dyDescent="0.2">
      <c r="A21" s="37" t="s">
        <v>20</v>
      </c>
      <c r="B21" t="s">
        <v>120</v>
      </c>
      <c r="C21">
        <v>16</v>
      </c>
      <c r="D21">
        <v>948</v>
      </c>
      <c r="F21">
        <v>-6386.6437599999999</v>
      </c>
      <c r="G21">
        <v>31</v>
      </c>
      <c r="H21">
        <v>-6280.7591949999996</v>
      </c>
      <c r="I21">
        <f t="shared" si="22"/>
        <v>32</v>
      </c>
      <c r="J21">
        <v>-6280.7591949999996</v>
      </c>
      <c r="K21">
        <f t="shared" si="23"/>
        <v>34</v>
      </c>
      <c r="L21">
        <v>-6278.5214770000002</v>
      </c>
      <c r="M21">
        <f t="shared" si="24"/>
        <v>32</v>
      </c>
      <c r="N21">
        <v>-6270.3386</v>
      </c>
      <c r="O21">
        <f t="shared" si="25"/>
        <v>34</v>
      </c>
      <c r="P21">
        <v>-6272.9393529999998</v>
      </c>
      <c r="Q21" s="46">
        <v>33</v>
      </c>
      <c r="R21" s="35">
        <f t="shared" si="16"/>
        <v>0</v>
      </c>
      <c r="S21" t="s">
        <v>117</v>
      </c>
      <c r="T21" t="s">
        <v>118</v>
      </c>
      <c r="U21" s="35">
        <f t="shared" si="17"/>
        <v>16.365754000000379</v>
      </c>
      <c r="V21" s="1">
        <v>2.7939700000000002E-4</v>
      </c>
      <c r="W21" s="4" t="s">
        <v>123</v>
      </c>
      <c r="X21" s="39">
        <f>2*(N21-P21)</f>
        <v>5.2015059999994264</v>
      </c>
      <c r="Y21" s="1">
        <v>2.2567328000000001E-2</v>
      </c>
      <c r="Z21" s="1" t="s">
        <v>122</v>
      </c>
      <c r="AA21" s="48">
        <v>0.50139999999999996</v>
      </c>
      <c r="AB21" s="46">
        <v>8</v>
      </c>
      <c r="AC21">
        <v>0.10095</v>
      </c>
      <c r="AD21">
        <v>1.85829</v>
      </c>
    </row>
    <row r="22" spans="1:30" x14ac:dyDescent="0.2">
      <c r="A22" s="43" t="s">
        <v>22</v>
      </c>
      <c r="B22" t="s">
        <v>120</v>
      </c>
      <c r="C22">
        <v>15</v>
      </c>
      <c r="D22">
        <v>2844</v>
      </c>
      <c r="F22">
        <v>-14445.957437999999</v>
      </c>
      <c r="G22">
        <v>29</v>
      </c>
      <c r="H22">
        <v>-14292.94261</v>
      </c>
      <c r="I22">
        <f t="shared" si="22"/>
        <v>30</v>
      </c>
      <c r="J22">
        <v>-14262.506751000001</v>
      </c>
      <c r="K22">
        <f t="shared" si="23"/>
        <v>32</v>
      </c>
      <c r="L22">
        <v>-14303.784417999999</v>
      </c>
      <c r="M22">
        <f t="shared" si="24"/>
        <v>30</v>
      </c>
      <c r="N22">
        <v>-14262.451934000001</v>
      </c>
      <c r="O22">
        <f t="shared" si="25"/>
        <v>32</v>
      </c>
      <c r="P22">
        <v>-14293.022424999999</v>
      </c>
      <c r="Q22">
        <v>31</v>
      </c>
      <c r="R22" s="35">
        <f t="shared" si="16"/>
        <v>60.871717999998509</v>
      </c>
      <c r="S22" s="3">
        <v>0</v>
      </c>
      <c r="T22" s="1" t="s">
        <v>123</v>
      </c>
      <c r="U22" s="35">
        <f t="shared" si="17"/>
        <v>82.664967999997316</v>
      </c>
      <c r="V22" s="1">
        <v>0</v>
      </c>
      <c r="W22" s="1" t="s">
        <v>123</v>
      </c>
      <c r="X22" s="39">
        <f>2*(N22-P22)</f>
        <v>61.140981999997166</v>
      </c>
      <c r="Y22" s="1">
        <v>0</v>
      </c>
      <c r="Z22" s="1" t="s">
        <v>123</v>
      </c>
      <c r="AA22" s="50">
        <v>0.84830000000000005</v>
      </c>
      <c r="AB22" s="46">
        <v>8</v>
      </c>
      <c r="AC22">
        <v>0.19506000000000001</v>
      </c>
      <c r="AD22">
        <v>2.19895</v>
      </c>
    </row>
    <row r="23" spans="1:30" x14ac:dyDescent="0.2">
      <c r="A23" s="7" t="s">
        <v>24</v>
      </c>
      <c r="B23" t="s">
        <v>120</v>
      </c>
      <c r="C23">
        <v>15</v>
      </c>
      <c r="D23">
        <v>1026</v>
      </c>
      <c r="F23">
        <v>-4102.6074349999999</v>
      </c>
      <c r="G23">
        <v>29</v>
      </c>
      <c r="H23">
        <v>-4062.5123899999999</v>
      </c>
      <c r="I23">
        <f t="shared" ref="I23:I25" si="26">G23+1</f>
        <v>30</v>
      </c>
      <c r="J23">
        <v>-4062.5123899999999</v>
      </c>
      <c r="K23">
        <f t="shared" ref="K23:K25" si="27">I23+2</f>
        <v>32</v>
      </c>
      <c r="L23">
        <v>-4062.0757619999999</v>
      </c>
      <c r="M23">
        <f t="shared" ref="M23:M25" si="28">I23</f>
        <v>30</v>
      </c>
      <c r="N23">
        <v>-4061.6079140000002</v>
      </c>
      <c r="O23">
        <f t="shared" ref="O23:O25" si="29">K23</f>
        <v>32</v>
      </c>
      <c r="R23" s="35">
        <f>2*(J23-H23)</f>
        <v>0</v>
      </c>
      <c r="S23" t="s">
        <v>117</v>
      </c>
      <c r="T23" t="s">
        <v>118</v>
      </c>
      <c r="U23" s="35">
        <f>2*(N23-L23)</f>
        <v>0.93569599999955244</v>
      </c>
      <c r="V23">
        <v>0.62634872200000002</v>
      </c>
      <c r="W23" t="s">
        <v>118</v>
      </c>
      <c r="AA23" s="38">
        <v>0.24959999999999999</v>
      </c>
      <c r="AB23">
        <v>7</v>
      </c>
    </row>
    <row r="24" spans="1:30" x14ac:dyDescent="0.2">
      <c r="A24" s="44" t="s">
        <v>25</v>
      </c>
      <c r="B24" t="s">
        <v>120</v>
      </c>
      <c r="C24">
        <v>16</v>
      </c>
      <c r="D24">
        <v>2814</v>
      </c>
      <c r="F24">
        <v>-10785.138289</v>
      </c>
      <c r="G24">
        <v>31</v>
      </c>
      <c r="H24">
        <v>-10551.342172000001</v>
      </c>
      <c r="I24">
        <f t="shared" si="26"/>
        <v>32</v>
      </c>
      <c r="J24">
        <v>-10543.037957</v>
      </c>
      <c r="K24">
        <f t="shared" si="27"/>
        <v>34</v>
      </c>
      <c r="L24">
        <v>-10553.917688</v>
      </c>
      <c r="M24">
        <f t="shared" si="28"/>
        <v>32</v>
      </c>
      <c r="N24">
        <v>-10534.193998000001</v>
      </c>
      <c r="O24">
        <f t="shared" si="29"/>
        <v>34</v>
      </c>
      <c r="P24">
        <v>-10545.812958</v>
      </c>
      <c r="Q24">
        <v>33</v>
      </c>
      <c r="R24" s="35">
        <f t="shared" ref="R24:R25" si="30">2*(J24-H24)</f>
        <v>16.608430000000226</v>
      </c>
      <c r="S24" s="3">
        <v>2.4747199999999999E-4</v>
      </c>
      <c r="T24" s="1" t="s">
        <v>123</v>
      </c>
      <c r="U24" s="35">
        <f t="shared" ref="U24:U25" si="31">2*(N24-L24)</f>
        <v>39.447379999997793</v>
      </c>
      <c r="V24" s="1">
        <v>3E-9</v>
      </c>
      <c r="W24" s="1" t="s">
        <v>123</v>
      </c>
      <c r="X24" s="39">
        <f>2*(N24-P24)</f>
        <v>23.237919999999576</v>
      </c>
      <c r="Y24" s="1">
        <v>1.4309999999999999E-6</v>
      </c>
      <c r="Z24" t="s">
        <v>123</v>
      </c>
      <c r="AA24" s="48">
        <v>0.2132</v>
      </c>
      <c r="AB24">
        <v>8</v>
      </c>
    </row>
    <row r="25" spans="1:30" s="22" customFormat="1" ht="17" thickBot="1" x14ac:dyDescent="0.25">
      <c r="A25" s="21" t="s">
        <v>26</v>
      </c>
      <c r="B25" s="22" t="s">
        <v>120</v>
      </c>
      <c r="C25" s="22">
        <v>16</v>
      </c>
      <c r="D25" s="22">
        <v>2565</v>
      </c>
      <c r="F25" s="22">
        <v>-10134.958675</v>
      </c>
      <c r="G25" s="22">
        <v>31</v>
      </c>
      <c r="H25" s="22">
        <v>-10005.836323</v>
      </c>
      <c r="I25" s="22">
        <f t="shared" si="26"/>
        <v>32</v>
      </c>
      <c r="J25" s="22">
        <v>-10005.836323</v>
      </c>
      <c r="K25" s="22">
        <f t="shared" si="27"/>
        <v>34</v>
      </c>
      <c r="L25" s="22">
        <v>-10002.512385</v>
      </c>
      <c r="M25" s="22">
        <f t="shared" si="28"/>
        <v>32</v>
      </c>
      <c r="N25" s="22">
        <v>-10000.405164</v>
      </c>
      <c r="O25" s="22">
        <f t="shared" si="29"/>
        <v>34</v>
      </c>
      <c r="R25" s="36">
        <f t="shared" si="30"/>
        <v>0</v>
      </c>
      <c r="S25" s="22" t="s">
        <v>117</v>
      </c>
      <c r="T25" s="22" t="s">
        <v>118</v>
      </c>
      <c r="U25" s="36">
        <f t="shared" si="31"/>
        <v>4.2144420000004175</v>
      </c>
      <c r="V25" s="22">
        <v>0.121575355</v>
      </c>
      <c r="W25" s="22" t="s">
        <v>118</v>
      </c>
      <c r="X25" s="40"/>
      <c r="AA25" s="49">
        <v>0.16420000000000001</v>
      </c>
      <c r="AB25" s="22">
        <v>7</v>
      </c>
    </row>
    <row r="26" spans="1:30" x14ac:dyDescent="0.2">
      <c r="A26" s="5" t="s">
        <v>23</v>
      </c>
      <c r="B26" t="s">
        <v>120</v>
      </c>
      <c r="C26">
        <v>15</v>
      </c>
      <c r="D26">
        <v>831</v>
      </c>
      <c r="F26">
        <v>-2926.4323789999999</v>
      </c>
      <c r="G26">
        <v>29</v>
      </c>
      <c r="H26">
        <v>-2892.8313149999999</v>
      </c>
      <c r="I26">
        <f t="shared" ref="I26:I29" si="32">G26+1</f>
        <v>30</v>
      </c>
      <c r="J26">
        <v>-2892.8313149999999</v>
      </c>
      <c r="K26">
        <f t="shared" ref="K26:K29" si="33">I26+2</f>
        <v>32</v>
      </c>
      <c r="L26">
        <v>-2892.1116510000002</v>
      </c>
      <c r="M26">
        <f t="shared" ref="M26:M29" si="34">I26</f>
        <v>30</v>
      </c>
      <c r="N26">
        <v>-2891.9867469999999</v>
      </c>
      <c r="O26">
        <f t="shared" ref="O26:O29" si="35">K26</f>
        <v>32</v>
      </c>
      <c r="R26" s="35">
        <f>2*(J26-H26)</f>
        <v>0</v>
      </c>
      <c r="S26" t="s">
        <v>117</v>
      </c>
      <c r="T26" t="s">
        <v>118</v>
      </c>
      <c r="U26" s="35">
        <f>2*(N26-L26)</f>
        <v>0.24980800000048475</v>
      </c>
      <c r="V26">
        <v>0.88258162600000001</v>
      </c>
      <c r="W26" t="s">
        <v>118</v>
      </c>
      <c r="Z26" s="45"/>
      <c r="AA26" s="51">
        <v>0.1226</v>
      </c>
      <c r="AB26">
        <v>7</v>
      </c>
    </row>
    <row r="27" spans="1:30" x14ac:dyDescent="0.2">
      <c r="A27" s="27" t="s">
        <v>27</v>
      </c>
      <c r="B27" t="s">
        <v>120</v>
      </c>
      <c r="C27">
        <v>16</v>
      </c>
      <c r="D27">
        <v>4458</v>
      </c>
      <c r="F27">
        <v>-18713.438030000001</v>
      </c>
      <c r="G27">
        <v>31</v>
      </c>
      <c r="H27">
        <v>-18490.039672999999</v>
      </c>
      <c r="I27">
        <f t="shared" si="32"/>
        <v>32</v>
      </c>
      <c r="J27">
        <v>-18490.039672999999</v>
      </c>
      <c r="K27">
        <f t="shared" si="33"/>
        <v>34</v>
      </c>
      <c r="L27">
        <v>-18492.715980000001</v>
      </c>
      <c r="M27">
        <f t="shared" si="34"/>
        <v>32</v>
      </c>
      <c r="N27">
        <v>-18486.29694</v>
      </c>
      <c r="O27">
        <f t="shared" si="35"/>
        <v>34</v>
      </c>
      <c r="P27">
        <v>-18487.851479000001</v>
      </c>
      <c r="Q27">
        <v>33</v>
      </c>
      <c r="R27" s="35">
        <f t="shared" ref="R27:R29" si="36">2*(J27-H27)</f>
        <v>0</v>
      </c>
      <c r="S27" t="s">
        <v>117</v>
      </c>
      <c r="T27" t="s">
        <v>118</v>
      </c>
      <c r="U27" s="35">
        <f t="shared" ref="U27:U29" si="37">2*(N27-L27)</f>
        <v>12.838080000001355</v>
      </c>
      <c r="V27" s="1">
        <v>1.6302199999999999E-3</v>
      </c>
      <c r="W27" s="1" t="s">
        <v>124</v>
      </c>
      <c r="X27" s="39">
        <f>2*(N27-P27)</f>
        <v>3.1090780000013183</v>
      </c>
      <c r="Y27">
        <v>7.7857023999999997E-2</v>
      </c>
      <c r="Z27" t="s">
        <v>129</v>
      </c>
      <c r="AA27" s="38">
        <v>0.36330000000000001</v>
      </c>
      <c r="AB27" s="8" t="s">
        <v>125</v>
      </c>
    </row>
    <row r="28" spans="1:30" x14ac:dyDescent="0.2">
      <c r="A28" s="2" t="s">
        <v>18</v>
      </c>
      <c r="B28" t="s">
        <v>120</v>
      </c>
      <c r="C28">
        <v>15</v>
      </c>
      <c r="D28">
        <v>2313</v>
      </c>
      <c r="F28">
        <v>-9579.2427060000009</v>
      </c>
      <c r="G28">
        <v>29</v>
      </c>
      <c r="H28">
        <v>-9376.5530010000002</v>
      </c>
      <c r="I28">
        <f t="shared" si="32"/>
        <v>30</v>
      </c>
      <c r="J28">
        <v>-9376.5529669999996</v>
      </c>
      <c r="K28">
        <f t="shared" si="33"/>
        <v>32</v>
      </c>
      <c r="L28">
        <v>-9379.0184000000008</v>
      </c>
      <c r="M28">
        <f t="shared" si="34"/>
        <v>30</v>
      </c>
      <c r="N28">
        <v>-9372.9078289999998</v>
      </c>
      <c r="O28">
        <f t="shared" si="35"/>
        <v>32</v>
      </c>
      <c r="P28">
        <v>-9373.0476309999995</v>
      </c>
      <c r="Q28">
        <v>31</v>
      </c>
      <c r="R28" s="35">
        <f t="shared" si="36"/>
        <v>6.8000001192558557E-5</v>
      </c>
      <c r="S28" t="s">
        <v>117</v>
      </c>
      <c r="T28" t="s">
        <v>118</v>
      </c>
      <c r="U28" s="35">
        <f t="shared" si="37"/>
        <v>12.221142000002146</v>
      </c>
      <c r="V28" s="1">
        <v>2.2192829999999998E-3</v>
      </c>
      <c r="W28" s="1" t="s">
        <v>124</v>
      </c>
      <c r="X28" s="39">
        <f>2*(N28-P28)</f>
        <v>0.2796039999993809</v>
      </c>
      <c r="Y28">
        <v>0.59696088700000005</v>
      </c>
      <c r="Z28" t="s">
        <v>118</v>
      </c>
      <c r="AA28" s="38">
        <v>0.16520000000000001</v>
      </c>
      <c r="AB28" s="8" t="s">
        <v>125</v>
      </c>
    </row>
    <row r="29" spans="1:30" s="22" customFormat="1" ht="17" thickBot="1" x14ac:dyDescent="0.25">
      <c r="A29" s="21" t="s">
        <v>19</v>
      </c>
      <c r="B29" s="22" t="s">
        <v>120</v>
      </c>
      <c r="C29" s="22">
        <v>16</v>
      </c>
      <c r="D29" s="22">
        <v>4419</v>
      </c>
      <c r="F29" s="22">
        <v>-21845.863366000001</v>
      </c>
      <c r="G29" s="22">
        <v>31</v>
      </c>
      <c r="H29" s="22">
        <v>-21577.582109999999</v>
      </c>
      <c r="I29" s="22">
        <f t="shared" si="32"/>
        <v>32</v>
      </c>
      <c r="J29" s="22">
        <v>-21577.582109999999</v>
      </c>
      <c r="K29" s="22">
        <f t="shared" si="33"/>
        <v>34</v>
      </c>
      <c r="L29" s="22">
        <v>-21575.285216</v>
      </c>
      <c r="M29" s="22">
        <f t="shared" si="34"/>
        <v>32</v>
      </c>
      <c r="N29" s="22">
        <v>-21573.406642999998</v>
      </c>
      <c r="O29" s="22">
        <f t="shared" si="35"/>
        <v>34</v>
      </c>
      <c r="R29" s="36">
        <f t="shared" si="36"/>
        <v>0</v>
      </c>
      <c r="S29" s="22" t="s">
        <v>117</v>
      </c>
      <c r="T29" s="22" t="s">
        <v>118</v>
      </c>
      <c r="U29" s="36">
        <f t="shared" si="37"/>
        <v>3.7571460000035586</v>
      </c>
      <c r="V29" s="22">
        <v>0.152808007</v>
      </c>
      <c r="W29" s="22" t="s">
        <v>118</v>
      </c>
      <c r="X29" s="40"/>
      <c r="AA29" s="49">
        <v>0.44440000000000002</v>
      </c>
      <c r="AB29" s="22">
        <v>7</v>
      </c>
    </row>
    <row r="30" spans="1:30" x14ac:dyDescent="0.2">
      <c r="A30" s="5" t="s">
        <v>35</v>
      </c>
      <c r="B30" t="s">
        <v>120</v>
      </c>
      <c r="C30">
        <v>15</v>
      </c>
      <c r="D30">
        <v>954</v>
      </c>
      <c r="F30">
        <v>-3267.3513290000001</v>
      </c>
      <c r="G30">
        <v>29</v>
      </c>
      <c r="H30">
        <v>-3248.7116350000001</v>
      </c>
      <c r="I30">
        <f>G30+1</f>
        <v>30</v>
      </c>
      <c r="J30">
        <v>-3248.7116350000001</v>
      </c>
      <c r="K30">
        <f>I30+2</f>
        <v>32</v>
      </c>
      <c r="L30">
        <v>-3241.0829399999998</v>
      </c>
      <c r="M30">
        <f>I30</f>
        <v>30</v>
      </c>
      <c r="N30">
        <v>-3240.7797620000001</v>
      </c>
      <c r="O30">
        <f>K30</f>
        <v>32</v>
      </c>
      <c r="R30" s="35">
        <f>2*(J30-H30)</f>
        <v>0</v>
      </c>
      <c r="S30" t="s">
        <v>117</v>
      </c>
      <c r="T30" t="s">
        <v>118</v>
      </c>
      <c r="U30" s="35">
        <f>2*(N30-L30)</f>
        <v>0.6063559999993231</v>
      </c>
      <c r="V30">
        <v>0.73846763699999995</v>
      </c>
      <c r="W30" t="s">
        <v>118</v>
      </c>
      <c r="AA30" s="52">
        <v>6.0199999999999997E-2</v>
      </c>
      <c r="AB30">
        <v>7</v>
      </c>
    </row>
    <row r="31" spans="1:30" x14ac:dyDescent="0.2">
      <c r="A31" s="5" t="s">
        <v>21</v>
      </c>
      <c r="B31" t="s">
        <v>120</v>
      </c>
      <c r="C31">
        <v>14</v>
      </c>
      <c r="D31">
        <v>906</v>
      </c>
      <c r="F31">
        <v>-3605.6111850000002</v>
      </c>
      <c r="G31">
        <v>28</v>
      </c>
      <c r="H31">
        <v>-3584.438478</v>
      </c>
      <c r="I31">
        <f t="shared" ref="I31" si="38">G31+1</f>
        <v>29</v>
      </c>
      <c r="J31">
        <v>-3584.438478</v>
      </c>
      <c r="K31">
        <f t="shared" ref="K31" si="39">I31+2</f>
        <v>31</v>
      </c>
      <c r="L31">
        <v>-3584.5865349999999</v>
      </c>
      <c r="M31">
        <f t="shared" ref="M31" si="40">I31</f>
        <v>29</v>
      </c>
      <c r="N31">
        <v>-3584.3365180000001</v>
      </c>
      <c r="O31">
        <f t="shared" ref="O31" si="41">K31</f>
        <v>31</v>
      </c>
      <c r="R31" s="35">
        <f>2*(J31-H31)</f>
        <v>0</v>
      </c>
      <c r="S31" t="s">
        <v>117</v>
      </c>
      <c r="T31" t="s">
        <v>118</v>
      </c>
      <c r="U31" s="35">
        <f>2*(N31-L31)</f>
        <v>0.50003399999968678</v>
      </c>
      <c r="V31">
        <v>0.77878754400000005</v>
      </c>
      <c r="W31" t="s">
        <v>118</v>
      </c>
      <c r="AA31" s="48">
        <v>0.40660000000000002</v>
      </c>
      <c r="AB31">
        <v>7</v>
      </c>
    </row>
    <row r="32" spans="1:30" x14ac:dyDescent="0.2">
      <c r="A32" s="5" t="s">
        <v>38</v>
      </c>
      <c r="B32" t="s">
        <v>120</v>
      </c>
      <c r="C32">
        <v>16</v>
      </c>
      <c r="D32">
        <v>1665</v>
      </c>
      <c r="F32">
        <v>-7959.60707</v>
      </c>
      <c r="G32">
        <v>31</v>
      </c>
      <c r="H32">
        <v>-7851.7604350000001</v>
      </c>
      <c r="I32">
        <f>G32+1</f>
        <v>32</v>
      </c>
      <c r="J32">
        <v>-7851.7604350000001</v>
      </c>
      <c r="K32">
        <f t="shared" ref="K32:K33" si="42">I32+2</f>
        <v>34</v>
      </c>
      <c r="L32">
        <v>-7840.5618169999998</v>
      </c>
      <c r="M32">
        <f t="shared" ref="M32:M33" si="43">I32</f>
        <v>32</v>
      </c>
      <c r="N32">
        <v>-7840.2476450000004</v>
      </c>
      <c r="O32">
        <f t="shared" ref="O32:O33" si="44">K32</f>
        <v>34</v>
      </c>
      <c r="R32" s="35">
        <f t="shared" ref="R32:R33" si="45">2*(J32-H32)</f>
        <v>0</v>
      </c>
      <c r="S32" t="s">
        <v>117</v>
      </c>
      <c r="T32" t="s">
        <v>118</v>
      </c>
      <c r="U32" s="35">
        <f t="shared" ref="U32:U33" si="46">2*(N32-L32)</f>
        <v>0.62834399999883317</v>
      </c>
      <c r="V32">
        <v>0.73039339000000003</v>
      </c>
      <c r="W32" t="s">
        <v>118</v>
      </c>
      <c r="AA32" s="38">
        <v>0.21240000000000001</v>
      </c>
      <c r="AB32">
        <v>7</v>
      </c>
    </row>
    <row r="33" spans="1:30" x14ac:dyDescent="0.2">
      <c r="A33" s="44" t="s">
        <v>39</v>
      </c>
      <c r="B33" t="s">
        <v>120</v>
      </c>
      <c r="C33">
        <v>16</v>
      </c>
      <c r="D33">
        <v>4644</v>
      </c>
      <c r="F33">
        <v>-24756.113404</v>
      </c>
      <c r="G33">
        <v>31</v>
      </c>
      <c r="H33">
        <v>-24553.274820999999</v>
      </c>
      <c r="I33">
        <f>G33+1</f>
        <v>32</v>
      </c>
      <c r="J33">
        <v>-24547.051396999999</v>
      </c>
      <c r="K33">
        <f t="shared" si="42"/>
        <v>34</v>
      </c>
      <c r="L33">
        <v>-24559.338844000002</v>
      </c>
      <c r="M33">
        <f t="shared" si="43"/>
        <v>32</v>
      </c>
      <c r="N33">
        <v>-24544.058508999999</v>
      </c>
      <c r="O33">
        <f t="shared" si="44"/>
        <v>34</v>
      </c>
      <c r="P33">
        <v>-24551.881064000001</v>
      </c>
      <c r="Q33">
        <v>33</v>
      </c>
      <c r="R33" s="35">
        <f t="shared" si="45"/>
        <v>12.446847999999591</v>
      </c>
      <c r="S33" s="1">
        <v>1.9824460000000001E-3</v>
      </c>
      <c r="T33" s="1" t="s">
        <v>122</v>
      </c>
      <c r="U33" s="35">
        <f t="shared" si="46"/>
        <v>30.560670000006212</v>
      </c>
      <c r="V33" s="1">
        <v>2.3099999999999999E-7</v>
      </c>
      <c r="W33" s="1" t="s">
        <v>123</v>
      </c>
      <c r="X33" s="39">
        <f>2*(N33-P33)</f>
        <v>15.645110000004934</v>
      </c>
      <c r="Y33" s="1">
        <v>7.6409999999999995E-5</v>
      </c>
      <c r="Z33" s="1" t="s">
        <v>123</v>
      </c>
      <c r="AA33" s="50">
        <v>0.61129999999999995</v>
      </c>
      <c r="AB33">
        <v>8</v>
      </c>
      <c r="AC33">
        <v>8.2589999999999997E-2</v>
      </c>
      <c r="AD33">
        <v>1.8276300000000001</v>
      </c>
    </row>
    <row r="35" spans="1:30" x14ac:dyDescent="0.2">
      <c r="Z35" t="s">
        <v>131</v>
      </c>
      <c r="AA35" s="38">
        <f>AVERAGE(AA2:AA33)</f>
        <v>0.32750937500000005</v>
      </c>
    </row>
    <row r="36" spans="1:30" x14ac:dyDescent="0.2">
      <c r="Z36" t="s">
        <v>96</v>
      </c>
      <c r="AA36" s="38">
        <f>STDEV(AA2:AA32)</f>
        <v>0.19330143099782388</v>
      </c>
    </row>
    <row r="38" spans="1:30" x14ac:dyDescent="0.2">
      <c r="Z38" t="s">
        <v>97</v>
      </c>
      <c r="AA38" s="38">
        <f>AA35-AA36</f>
        <v>0.13420794400217617</v>
      </c>
    </row>
    <row r="39" spans="1:30" x14ac:dyDescent="0.2">
      <c r="Z39" t="s">
        <v>98</v>
      </c>
      <c r="AA39" s="38">
        <f>AA35+AA36</f>
        <v>0.52081080599782392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BADA-96C2-0848-A740-7F5D211C8266}">
  <dimension ref="A1:AL33"/>
  <sheetViews>
    <sheetView topLeftCell="A10" zoomScale="89" workbookViewId="0">
      <selection activeCell="X19" sqref="X19"/>
    </sheetView>
  </sheetViews>
  <sheetFormatPr baseColWidth="10" defaultRowHeight="16" x14ac:dyDescent="0.2"/>
  <cols>
    <col min="18" max="18" width="10.83203125" style="35"/>
    <col min="21" max="21" width="10.83203125" style="35"/>
    <col min="24" max="24" width="10.83203125" style="35"/>
    <col min="27" max="27" width="10.83203125" style="35"/>
  </cols>
  <sheetData>
    <row r="1" spans="1:38" s="31" customFormat="1" ht="17" thickBot="1" x14ac:dyDescent="0.25">
      <c r="A1" s="23" t="s">
        <v>0</v>
      </c>
      <c r="B1" s="23" t="s">
        <v>110</v>
      </c>
      <c r="C1" s="31" t="s">
        <v>2</v>
      </c>
      <c r="D1" s="31" t="s">
        <v>111</v>
      </c>
      <c r="E1" s="31" t="s">
        <v>112</v>
      </c>
      <c r="F1" s="31">
        <v>0</v>
      </c>
      <c r="G1" s="31" t="s">
        <v>113</v>
      </c>
      <c r="H1" s="31">
        <v>1</v>
      </c>
      <c r="I1" s="31" t="s">
        <v>113</v>
      </c>
      <c r="J1" s="31">
        <v>2</v>
      </c>
      <c r="K1" s="31" t="s">
        <v>113</v>
      </c>
      <c r="L1" s="31">
        <v>7</v>
      </c>
      <c r="M1" s="31" t="s">
        <v>113</v>
      </c>
      <c r="N1" s="31">
        <v>8</v>
      </c>
      <c r="O1" s="31" t="s">
        <v>113</v>
      </c>
      <c r="P1" s="31" t="s">
        <v>125</v>
      </c>
      <c r="Q1" s="31" t="s">
        <v>113</v>
      </c>
      <c r="R1" s="34" t="s">
        <v>127</v>
      </c>
      <c r="S1" s="31" t="s">
        <v>114</v>
      </c>
      <c r="T1" s="31" t="s">
        <v>119</v>
      </c>
      <c r="U1" s="34" t="s">
        <v>126</v>
      </c>
      <c r="V1" s="31" t="s">
        <v>114</v>
      </c>
      <c r="W1" s="31" t="s">
        <v>119</v>
      </c>
      <c r="X1" s="34" t="s">
        <v>128</v>
      </c>
      <c r="Y1" s="31" t="s">
        <v>114</v>
      </c>
      <c r="Z1" s="31" t="s">
        <v>119</v>
      </c>
      <c r="AA1" s="34" t="s">
        <v>5</v>
      </c>
      <c r="AB1" s="31" t="s">
        <v>121</v>
      </c>
      <c r="AC1" s="32" t="s">
        <v>115</v>
      </c>
      <c r="AD1" s="32" t="s">
        <v>116</v>
      </c>
      <c r="AG1" s="32"/>
      <c r="AH1" s="32"/>
      <c r="AI1" s="32"/>
      <c r="AJ1" s="32"/>
      <c r="AK1" s="32"/>
      <c r="AL1" s="33"/>
    </row>
    <row r="2" spans="1:38" x14ac:dyDescent="0.2">
      <c r="A2" s="5" t="s">
        <v>9</v>
      </c>
      <c r="B2" t="s">
        <v>0</v>
      </c>
      <c r="C2">
        <v>15</v>
      </c>
      <c r="D2">
        <v>1188</v>
      </c>
      <c r="F2">
        <v>-5152.6998480000002</v>
      </c>
      <c r="G2">
        <v>29</v>
      </c>
      <c r="H2">
        <v>-5117.8301810000003</v>
      </c>
      <c r="I2">
        <f t="shared" ref="I2" si="0">G2+1</f>
        <v>30</v>
      </c>
      <c r="J2">
        <v>-5117.8301810000003</v>
      </c>
      <c r="K2">
        <f t="shared" ref="K2" si="1">I2+2</f>
        <v>32</v>
      </c>
      <c r="L2">
        <v>-5117.0448269999997</v>
      </c>
      <c r="M2">
        <f t="shared" ref="M2" si="2">I2</f>
        <v>30</v>
      </c>
      <c r="N2">
        <v>-5114.6962579999999</v>
      </c>
      <c r="O2">
        <f t="shared" ref="O2" si="3">K2</f>
        <v>32</v>
      </c>
      <c r="R2" s="35">
        <f t="shared" ref="R2:R4" si="4">2*(J2-H2)</f>
        <v>0</v>
      </c>
      <c r="S2" t="s">
        <v>117</v>
      </c>
      <c r="T2" t="s">
        <v>118</v>
      </c>
      <c r="U2" s="35">
        <f t="shared" ref="U2:U4" si="5">2*(N2-L2)</f>
        <v>4.6971379999995406</v>
      </c>
      <c r="V2">
        <v>9.5505732999999995E-2</v>
      </c>
      <c r="W2" t="s">
        <v>118</v>
      </c>
      <c r="AA2" s="35">
        <v>0.1701</v>
      </c>
      <c r="AB2">
        <v>7</v>
      </c>
    </row>
    <row r="3" spans="1:38" x14ac:dyDescent="0.2">
      <c r="A3" s="7" t="s">
        <v>10</v>
      </c>
      <c r="B3" t="s">
        <v>0</v>
      </c>
      <c r="C3">
        <v>16</v>
      </c>
      <c r="D3">
        <v>1170</v>
      </c>
      <c r="F3">
        <v>-6348.5148220000001</v>
      </c>
      <c r="G3">
        <v>31</v>
      </c>
      <c r="H3">
        <v>-6295.2329609999997</v>
      </c>
      <c r="I3">
        <f t="shared" ref="I3:I4" si="6">G3+1</f>
        <v>32</v>
      </c>
      <c r="J3">
        <v>-6295.2329609999997</v>
      </c>
      <c r="K3">
        <f t="shared" ref="K3:K4" si="7">I3+2</f>
        <v>34</v>
      </c>
      <c r="L3">
        <v>-6292.063768</v>
      </c>
      <c r="M3">
        <f t="shared" ref="M3:M4" si="8">I3</f>
        <v>32</v>
      </c>
      <c r="N3">
        <v>-6292.0348260000001</v>
      </c>
      <c r="O3">
        <f t="shared" ref="O3:O4" si="9">K3</f>
        <v>34</v>
      </c>
      <c r="R3" s="35">
        <f t="shared" si="4"/>
        <v>0</v>
      </c>
      <c r="S3" t="s">
        <v>117</v>
      </c>
      <c r="T3" t="s">
        <v>118</v>
      </c>
      <c r="U3" s="35">
        <f t="shared" si="5"/>
        <v>5.7883999999830849E-2</v>
      </c>
      <c r="V3">
        <v>0.97147280800000002</v>
      </c>
      <c r="W3" t="s">
        <v>118</v>
      </c>
      <c r="AA3" s="35">
        <v>0.43099999999999999</v>
      </c>
      <c r="AB3">
        <v>7</v>
      </c>
    </row>
    <row r="4" spans="1:38" x14ac:dyDescent="0.2">
      <c r="A4" s="5" t="s">
        <v>11</v>
      </c>
      <c r="B4" t="s">
        <v>0</v>
      </c>
      <c r="C4">
        <v>15</v>
      </c>
      <c r="D4">
        <v>870</v>
      </c>
      <c r="F4">
        <v>-4612.8978999999999</v>
      </c>
      <c r="G4">
        <v>29</v>
      </c>
      <c r="H4">
        <v>-4554.6046189999997</v>
      </c>
      <c r="I4">
        <f t="shared" si="6"/>
        <v>30</v>
      </c>
      <c r="J4">
        <v>-4554.6046189999997</v>
      </c>
      <c r="K4">
        <f t="shared" si="7"/>
        <v>32</v>
      </c>
      <c r="L4">
        <v>-4553.8948350000001</v>
      </c>
      <c r="M4">
        <f t="shared" si="8"/>
        <v>30</v>
      </c>
      <c r="N4">
        <v>-4551.8011280000001</v>
      </c>
      <c r="O4">
        <f t="shared" si="9"/>
        <v>32</v>
      </c>
      <c r="R4" s="35">
        <f t="shared" si="4"/>
        <v>0</v>
      </c>
      <c r="U4" s="35">
        <f t="shared" si="5"/>
        <v>4.1874139999999898</v>
      </c>
      <c r="W4" t="s">
        <v>118</v>
      </c>
      <c r="AA4" s="35">
        <v>0.42370000000000002</v>
      </c>
      <c r="AB4">
        <v>7</v>
      </c>
    </row>
    <row r="5" spans="1:38" x14ac:dyDescent="0.2">
      <c r="A5" s="43" t="s">
        <v>12</v>
      </c>
      <c r="B5" t="s">
        <v>0</v>
      </c>
      <c r="C5">
        <v>16</v>
      </c>
      <c r="D5">
        <v>1824</v>
      </c>
      <c r="F5">
        <v>-10994.842803</v>
      </c>
      <c r="G5">
        <v>30</v>
      </c>
      <c r="H5">
        <v>-10893.996870000001</v>
      </c>
      <c r="I5">
        <f>G5+1</f>
        <v>31</v>
      </c>
      <c r="J5">
        <v>-10887.304641000001</v>
      </c>
      <c r="K5">
        <f>I5+2</f>
        <v>33</v>
      </c>
      <c r="L5">
        <v>-10894.400820000001</v>
      </c>
      <c r="M5">
        <f>I5</f>
        <v>31</v>
      </c>
      <c r="N5">
        <v>-10885.543702000001</v>
      </c>
      <c r="O5">
        <f>K5</f>
        <v>33</v>
      </c>
      <c r="P5">
        <v>-10892.897010999999</v>
      </c>
      <c r="Q5">
        <v>31</v>
      </c>
      <c r="R5" s="35">
        <f>2*(J5-H5)</f>
        <v>13.38445800000045</v>
      </c>
      <c r="S5" s="1">
        <v>1.240515E-3</v>
      </c>
      <c r="T5" s="1" t="s">
        <v>124</v>
      </c>
      <c r="U5" s="35">
        <f>2*(N5-L5)</f>
        <v>17.714235999999801</v>
      </c>
      <c r="V5" s="1">
        <v>1.4236500000000001E-4</v>
      </c>
      <c r="W5" s="1" t="s">
        <v>123</v>
      </c>
      <c r="X5" s="35">
        <f>2*(N5-P5)</f>
        <v>14.706617999996524</v>
      </c>
      <c r="Y5" s="1">
        <v>1.2560499999999999E-4</v>
      </c>
      <c r="Z5" s="1" t="s">
        <v>123</v>
      </c>
      <c r="AA5" s="35">
        <v>0.70989999999999998</v>
      </c>
      <c r="AB5">
        <v>8</v>
      </c>
      <c r="AC5">
        <v>4.573E-2</v>
      </c>
      <c r="AD5">
        <v>2.5725099999999999</v>
      </c>
    </row>
    <row r="6" spans="1:38" x14ac:dyDescent="0.2">
      <c r="A6" s="6" t="s">
        <v>13</v>
      </c>
      <c r="B6" t="s">
        <v>0</v>
      </c>
      <c r="C6">
        <v>16</v>
      </c>
      <c r="D6">
        <v>1212</v>
      </c>
      <c r="F6">
        <v>-4495.5192479999996</v>
      </c>
      <c r="G6">
        <v>28</v>
      </c>
      <c r="H6">
        <v>-4451.5730759999997</v>
      </c>
      <c r="I6">
        <f>G6+1</f>
        <v>29</v>
      </c>
      <c r="J6">
        <v>-4451.5730759999997</v>
      </c>
      <c r="K6">
        <f>I6+2</f>
        <v>31</v>
      </c>
      <c r="L6">
        <v>-4451.1196250000003</v>
      </c>
      <c r="M6">
        <f>I6</f>
        <v>29</v>
      </c>
      <c r="N6">
        <v>-4449.5523160000002</v>
      </c>
      <c r="O6">
        <f>K6</f>
        <v>31</v>
      </c>
      <c r="R6" s="35">
        <f t="shared" ref="R6" si="10">2*(J6-H6)</f>
        <v>0</v>
      </c>
      <c r="S6" t="s">
        <v>117</v>
      </c>
      <c r="T6" t="s">
        <v>118</v>
      </c>
      <c r="U6" s="35">
        <f t="shared" ref="U6" si="11">2*(N6-L6)</f>
        <v>3.1346180000000459</v>
      </c>
      <c r="V6">
        <v>0.20860578599999999</v>
      </c>
      <c r="W6" t="s">
        <v>118</v>
      </c>
      <c r="AA6" s="35">
        <v>0.30370000000000003</v>
      </c>
      <c r="AB6">
        <v>7</v>
      </c>
    </row>
    <row r="7" spans="1:38" s="22" customFormat="1" ht="17" thickBot="1" x14ac:dyDescent="0.25">
      <c r="A7" s="21" t="s">
        <v>14</v>
      </c>
      <c r="B7" s="22" t="s">
        <v>0</v>
      </c>
      <c r="C7" s="22">
        <v>15</v>
      </c>
      <c r="D7" s="22">
        <v>981</v>
      </c>
      <c r="F7" s="22">
        <v>-4261.8084220000001</v>
      </c>
      <c r="G7" s="22">
        <v>26</v>
      </c>
      <c r="H7" s="22">
        <v>-4230.4371419999998</v>
      </c>
      <c r="I7" s="22">
        <f>G7+1</f>
        <v>27</v>
      </c>
      <c r="J7" s="22">
        <v>-4230.4371419999998</v>
      </c>
      <c r="K7" s="22">
        <f>I7+2</f>
        <v>29</v>
      </c>
      <c r="L7" s="22">
        <v>-4230.8083059999999</v>
      </c>
      <c r="M7" s="22">
        <f>I7</f>
        <v>27</v>
      </c>
      <c r="N7" s="22">
        <v>-4228.8678380000001</v>
      </c>
      <c r="O7" s="22">
        <f>K7</f>
        <v>29</v>
      </c>
      <c r="R7" s="36">
        <f>2*(J7-H7)</f>
        <v>0</v>
      </c>
      <c r="S7" s="22" t="s">
        <v>117</v>
      </c>
      <c r="T7" s="22" t="s">
        <v>118</v>
      </c>
      <c r="U7" s="36">
        <f>2*(N7-L7)</f>
        <v>3.880935999999565</v>
      </c>
      <c r="V7" s="22">
        <v>0.143636712</v>
      </c>
      <c r="W7" s="22" t="s">
        <v>118</v>
      </c>
      <c r="X7" s="36"/>
      <c r="AA7" s="36">
        <v>0.32900000000000001</v>
      </c>
      <c r="AB7" s="22">
        <v>1</v>
      </c>
    </row>
    <row r="8" spans="1:38" x14ac:dyDescent="0.2">
      <c r="A8" s="37" t="s">
        <v>36</v>
      </c>
      <c r="B8" t="s">
        <v>0</v>
      </c>
      <c r="C8" s="46">
        <v>16</v>
      </c>
      <c r="D8" s="46">
        <v>2136</v>
      </c>
      <c r="F8" s="46">
        <v>-8505.2905599999995</v>
      </c>
      <c r="G8" s="46">
        <v>31</v>
      </c>
      <c r="H8" s="46">
        <v>-8368.4265599999999</v>
      </c>
      <c r="I8">
        <f t="shared" ref="I8" si="12">G8+1</f>
        <v>32</v>
      </c>
      <c r="J8" s="46">
        <v>-8368.1086940000005</v>
      </c>
      <c r="K8">
        <f t="shared" ref="K8" si="13">I8+2</f>
        <v>34</v>
      </c>
      <c r="L8" s="46">
        <v>-8365.8979350000009</v>
      </c>
      <c r="M8">
        <f t="shared" ref="M8" si="14">I8</f>
        <v>32</v>
      </c>
      <c r="N8" s="46">
        <v>-8359.8909719999992</v>
      </c>
      <c r="O8">
        <f t="shared" ref="O8" si="15">K8</f>
        <v>34</v>
      </c>
      <c r="P8">
        <v>-8362.3020539999998</v>
      </c>
      <c r="Q8">
        <v>33</v>
      </c>
      <c r="R8" s="35">
        <f t="shared" ref="R8:R13" si="16">2*(J8-H8)</f>
        <v>0.6357319999988249</v>
      </c>
      <c r="S8" s="46">
        <v>0.72770029400000003</v>
      </c>
      <c r="T8" s="46" t="s">
        <v>118</v>
      </c>
      <c r="U8" s="35">
        <f t="shared" ref="U8:U14" si="17">2*(N8-L8)</f>
        <v>12.013926000003266</v>
      </c>
      <c r="V8" s="1"/>
      <c r="W8" s="3" t="s">
        <v>124</v>
      </c>
      <c r="X8" s="35">
        <f>2*(N8-P8)</f>
        <v>4.8221640000010666</v>
      </c>
      <c r="Y8" s="1"/>
      <c r="Z8" s="1" t="s">
        <v>122</v>
      </c>
      <c r="AA8" s="35">
        <v>0.1686</v>
      </c>
      <c r="AB8" s="46">
        <v>8</v>
      </c>
      <c r="AC8">
        <v>1.9140000000000001E-2</v>
      </c>
      <c r="AD8">
        <v>2.07599</v>
      </c>
    </row>
    <row r="9" spans="1:38" x14ac:dyDescent="0.2">
      <c r="A9" s="37" t="s">
        <v>37</v>
      </c>
      <c r="B9" t="s">
        <v>0</v>
      </c>
      <c r="C9" s="46">
        <v>15</v>
      </c>
      <c r="D9" s="46">
        <v>2289</v>
      </c>
      <c r="F9" s="46">
        <v>-12148.455346999999</v>
      </c>
      <c r="G9" s="46">
        <v>27</v>
      </c>
      <c r="H9" s="46">
        <v>-11951.466089</v>
      </c>
      <c r="I9">
        <f t="shared" ref="I9:I14" si="18">G9+1</f>
        <v>28</v>
      </c>
      <c r="J9" s="46">
        <v>-11951.466089</v>
      </c>
      <c r="K9">
        <f t="shared" ref="K9:K14" si="19">I9+2</f>
        <v>30</v>
      </c>
      <c r="L9" s="46">
        <v>-11949.001011</v>
      </c>
      <c r="M9">
        <f t="shared" ref="M9:M14" si="20">I9</f>
        <v>28</v>
      </c>
      <c r="N9" s="46">
        <v>-11942.55161</v>
      </c>
      <c r="O9">
        <f t="shared" ref="O9:O14" si="21">K9</f>
        <v>30</v>
      </c>
      <c r="P9">
        <v>-11944.700604</v>
      </c>
      <c r="Q9">
        <v>29</v>
      </c>
      <c r="R9" s="35">
        <f t="shared" si="16"/>
        <v>0</v>
      </c>
      <c r="S9" t="s">
        <v>117</v>
      </c>
      <c r="T9" s="46" t="s">
        <v>118</v>
      </c>
      <c r="U9" s="35">
        <f t="shared" si="17"/>
        <v>12.898801999999705</v>
      </c>
      <c r="V9" s="1"/>
      <c r="W9" s="3" t="s">
        <v>124</v>
      </c>
      <c r="X9" s="35">
        <f>2*(N9-P9)</f>
        <v>4.2979879999984405</v>
      </c>
      <c r="Y9" s="1"/>
      <c r="Z9" s="1" t="s">
        <v>122</v>
      </c>
      <c r="AA9" s="35">
        <v>0.41849999999999998</v>
      </c>
      <c r="AB9" s="46">
        <v>8</v>
      </c>
      <c r="AC9">
        <v>8.4330000000000002E-2</v>
      </c>
      <c r="AD9">
        <v>1.51478</v>
      </c>
    </row>
    <row r="10" spans="1:38" x14ac:dyDescent="0.2">
      <c r="A10" s="28" t="s">
        <v>40</v>
      </c>
      <c r="B10" t="s">
        <v>0</v>
      </c>
      <c r="C10">
        <v>16</v>
      </c>
      <c r="D10">
        <v>1017</v>
      </c>
      <c r="F10">
        <v>-2966.269769</v>
      </c>
      <c r="G10">
        <v>28</v>
      </c>
      <c r="H10">
        <v>-2954.2163639999999</v>
      </c>
      <c r="I10">
        <f t="shared" si="18"/>
        <v>29</v>
      </c>
      <c r="J10">
        <v>-2954.2163639999999</v>
      </c>
      <c r="K10">
        <f t="shared" si="19"/>
        <v>31</v>
      </c>
      <c r="L10">
        <v>-2954.4427529999998</v>
      </c>
      <c r="M10">
        <f t="shared" si="20"/>
        <v>29</v>
      </c>
      <c r="N10">
        <v>-2954.161983</v>
      </c>
      <c r="O10">
        <f t="shared" si="21"/>
        <v>31</v>
      </c>
      <c r="R10" s="35">
        <f t="shared" si="16"/>
        <v>0</v>
      </c>
      <c r="S10" t="s">
        <v>117</v>
      </c>
      <c r="T10" t="s">
        <v>118</v>
      </c>
      <c r="U10" s="35">
        <f t="shared" si="17"/>
        <v>0.56153999999969528</v>
      </c>
      <c r="W10" t="s">
        <v>118</v>
      </c>
      <c r="AA10" s="35">
        <v>3.2199999999999999E-2</v>
      </c>
      <c r="AB10">
        <v>1</v>
      </c>
    </row>
    <row r="11" spans="1:38" x14ac:dyDescent="0.2">
      <c r="A11" s="6" t="s">
        <v>15</v>
      </c>
      <c r="B11" t="s">
        <v>0</v>
      </c>
      <c r="C11">
        <v>16</v>
      </c>
      <c r="D11">
        <v>2052</v>
      </c>
      <c r="F11">
        <v>-7702.1348840000001</v>
      </c>
      <c r="G11">
        <v>29</v>
      </c>
      <c r="H11">
        <v>-7637.4376350000002</v>
      </c>
      <c r="I11">
        <f t="shared" si="18"/>
        <v>30</v>
      </c>
      <c r="J11">
        <v>-7637.4376350000002</v>
      </c>
      <c r="K11">
        <f t="shared" si="19"/>
        <v>32</v>
      </c>
      <c r="L11">
        <v>-7632.6915490000001</v>
      </c>
      <c r="M11">
        <f t="shared" si="20"/>
        <v>30</v>
      </c>
      <c r="N11">
        <v>-7632.3864450000001</v>
      </c>
      <c r="O11">
        <f t="shared" si="21"/>
        <v>32</v>
      </c>
      <c r="R11" s="35">
        <f t="shared" si="16"/>
        <v>0</v>
      </c>
      <c r="S11" t="s">
        <v>117</v>
      </c>
      <c r="T11" t="s">
        <v>118</v>
      </c>
      <c r="U11" s="35">
        <f t="shared" si="17"/>
        <v>0.61020800000005693</v>
      </c>
      <c r="V11">
        <v>0.73704671799999999</v>
      </c>
      <c r="W11" t="s">
        <v>118</v>
      </c>
      <c r="AA11" s="35">
        <v>0.22420000000000001</v>
      </c>
      <c r="AB11">
        <v>7</v>
      </c>
    </row>
    <row r="12" spans="1:38" x14ac:dyDescent="0.2">
      <c r="A12" s="5" t="s">
        <v>30</v>
      </c>
      <c r="B12" t="s">
        <v>0</v>
      </c>
      <c r="C12">
        <v>16</v>
      </c>
      <c r="D12">
        <v>1425</v>
      </c>
      <c r="F12">
        <v>-6135.3418140000003</v>
      </c>
      <c r="G12">
        <v>31</v>
      </c>
      <c r="H12">
        <v>-6092.4049720000003</v>
      </c>
      <c r="I12">
        <f t="shared" si="18"/>
        <v>32</v>
      </c>
      <c r="J12">
        <v>-6092.4049720000003</v>
      </c>
      <c r="K12">
        <f t="shared" si="19"/>
        <v>34</v>
      </c>
      <c r="L12">
        <v>-6085.0202859999999</v>
      </c>
      <c r="M12">
        <f t="shared" si="20"/>
        <v>32</v>
      </c>
      <c r="N12">
        <v>-6084.9099310000001</v>
      </c>
      <c r="O12">
        <f t="shared" si="21"/>
        <v>34</v>
      </c>
      <c r="R12" s="35">
        <f t="shared" si="16"/>
        <v>0</v>
      </c>
      <c r="S12" t="s">
        <v>117</v>
      </c>
      <c r="T12" t="s">
        <v>118</v>
      </c>
      <c r="U12" s="35">
        <f t="shared" si="17"/>
        <v>0.22070999999959895</v>
      </c>
      <c r="W12" t="s">
        <v>118</v>
      </c>
      <c r="AA12" s="35">
        <v>0.23400000000000001</v>
      </c>
      <c r="AB12">
        <v>7</v>
      </c>
    </row>
    <row r="13" spans="1:38" x14ac:dyDescent="0.2">
      <c r="A13" s="5" t="s">
        <v>31</v>
      </c>
      <c r="B13" t="s">
        <v>0</v>
      </c>
      <c r="C13">
        <v>16</v>
      </c>
      <c r="D13">
        <v>1101</v>
      </c>
      <c r="F13">
        <v>-5031.439969</v>
      </c>
      <c r="G13">
        <v>30</v>
      </c>
      <c r="H13">
        <v>-4994.0065320000003</v>
      </c>
      <c r="I13">
        <f t="shared" si="18"/>
        <v>31</v>
      </c>
      <c r="J13">
        <v>-4994.0065320000003</v>
      </c>
      <c r="K13">
        <f t="shared" si="19"/>
        <v>33</v>
      </c>
      <c r="L13">
        <v>-4993.1569909999998</v>
      </c>
      <c r="M13">
        <f t="shared" si="20"/>
        <v>31</v>
      </c>
      <c r="N13">
        <v>-4993.0571040000004</v>
      </c>
      <c r="O13">
        <f t="shared" si="21"/>
        <v>33</v>
      </c>
      <c r="R13" s="35">
        <f t="shared" si="16"/>
        <v>0</v>
      </c>
      <c r="S13" t="s">
        <v>117</v>
      </c>
      <c r="T13" t="s">
        <v>118</v>
      </c>
      <c r="U13" s="35">
        <f t="shared" si="17"/>
        <v>0.19977399999879708</v>
      </c>
      <c r="W13" t="s">
        <v>118</v>
      </c>
      <c r="AA13" s="35">
        <v>0.49320000000000003</v>
      </c>
      <c r="AB13">
        <v>7</v>
      </c>
    </row>
    <row r="14" spans="1:38" x14ac:dyDescent="0.2">
      <c r="A14" s="6" t="s">
        <v>16</v>
      </c>
      <c r="B14" t="s">
        <v>0</v>
      </c>
      <c r="C14">
        <v>15</v>
      </c>
      <c r="D14">
        <v>1020</v>
      </c>
      <c r="F14">
        <v>-2842.7331629999999</v>
      </c>
      <c r="G14">
        <v>28</v>
      </c>
      <c r="H14">
        <v>-2833.283743</v>
      </c>
      <c r="I14">
        <f t="shared" si="18"/>
        <v>29</v>
      </c>
      <c r="J14">
        <v>-2833.2837460000001</v>
      </c>
      <c r="K14">
        <f t="shared" si="19"/>
        <v>31</v>
      </c>
      <c r="L14">
        <v>-2833.0072399999999</v>
      </c>
      <c r="M14">
        <f t="shared" si="20"/>
        <v>29</v>
      </c>
      <c r="N14">
        <v>-2830.8632480000001</v>
      </c>
      <c r="O14">
        <f t="shared" si="21"/>
        <v>31</v>
      </c>
      <c r="R14" s="35">
        <f>2*(J14-H14)</f>
        <v>-6.0000002122251317E-6</v>
      </c>
      <c r="S14" t="s">
        <v>117</v>
      </c>
      <c r="T14" t="s">
        <v>118</v>
      </c>
      <c r="U14" s="35">
        <f t="shared" si="17"/>
        <v>4.2879839999995966</v>
      </c>
      <c r="V14">
        <v>0.117186101</v>
      </c>
      <c r="W14" t="s">
        <v>118</v>
      </c>
      <c r="AA14" s="35">
        <v>3.6499999999999998E-2</v>
      </c>
      <c r="AB14">
        <v>7</v>
      </c>
    </row>
    <row r="15" spans="1:38" s="22" customFormat="1" ht="17" thickBot="1" x14ac:dyDescent="0.25">
      <c r="A15" s="29" t="s">
        <v>17</v>
      </c>
      <c r="B15" s="22" t="s">
        <v>0</v>
      </c>
      <c r="C15" s="22">
        <v>16</v>
      </c>
      <c r="D15" s="22">
        <v>1017</v>
      </c>
      <c r="F15" s="22">
        <v>-2966.269769</v>
      </c>
      <c r="G15" s="22">
        <v>28</v>
      </c>
      <c r="H15" s="22">
        <v>-2954.2163639999999</v>
      </c>
      <c r="I15" s="22">
        <f>G15+1</f>
        <v>29</v>
      </c>
      <c r="J15" s="22">
        <v>-2954.2163639999999</v>
      </c>
      <c r="K15" s="22">
        <f>I15+2</f>
        <v>31</v>
      </c>
      <c r="L15" s="22">
        <v>-2954.4427529999998</v>
      </c>
      <c r="M15" s="22">
        <f>I15</f>
        <v>29</v>
      </c>
      <c r="N15" s="22">
        <v>-2954.161983</v>
      </c>
      <c r="O15" s="22">
        <f>K15</f>
        <v>31</v>
      </c>
      <c r="R15" s="36">
        <f>2*(J15-H15)</f>
        <v>0</v>
      </c>
      <c r="S15" s="22" t="s">
        <v>117</v>
      </c>
      <c r="T15" s="22" t="s">
        <v>118</v>
      </c>
      <c r="U15" s="36">
        <f>2*(N15-L15)</f>
        <v>0.56153999999969528</v>
      </c>
      <c r="W15" s="22" t="s">
        <v>118</v>
      </c>
      <c r="X15" s="36"/>
      <c r="AA15" s="36">
        <v>3.2199999999999999E-2</v>
      </c>
      <c r="AB15" s="22">
        <v>1</v>
      </c>
    </row>
    <row r="16" spans="1:38" x14ac:dyDescent="0.2">
      <c r="A16" s="44" t="s">
        <v>32</v>
      </c>
      <c r="B16" t="s">
        <v>0</v>
      </c>
      <c r="C16" s="46">
        <v>16</v>
      </c>
      <c r="D16" s="46">
        <v>3015</v>
      </c>
      <c r="F16" s="46">
        <v>-12496.820986999999</v>
      </c>
      <c r="G16" s="46">
        <v>29</v>
      </c>
      <c r="H16" s="46">
        <v>-12323.216527</v>
      </c>
      <c r="I16">
        <f t="shared" ref="I16" si="22">G16+1</f>
        <v>30</v>
      </c>
      <c r="J16" s="46">
        <v>-12316.861145000001</v>
      </c>
      <c r="K16">
        <f t="shared" ref="K16" si="23">I16+2</f>
        <v>32</v>
      </c>
      <c r="L16" s="46">
        <v>-12332.967236</v>
      </c>
      <c r="M16">
        <f t="shared" ref="M16" si="24">I16</f>
        <v>30</v>
      </c>
      <c r="N16" s="46">
        <v>-12317.112485</v>
      </c>
      <c r="O16">
        <f t="shared" ref="O16" si="25">K16</f>
        <v>32</v>
      </c>
      <c r="P16">
        <v>-12322.831705000001</v>
      </c>
      <c r="Q16">
        <v>31</v>
      </c>
      <c r="R16" s="35">
        <f t="shared" ref="R16:R19" si="26">2*(J16-H16)</f>
        <v>12.710763999999472</v>
      </c>
      <c r="S16" s="1"/>
      <c r="T16" s="3" t="s">
        <v>124</v>
      </c>
      <c r="U16" s="35">
        <f t="shared" ref="U16:U19" si="27">2*(N16-L16)</f>
        <v>31.709502000001521</v>
      </c>
      <c r="V16" s="1"/>
      <c r="W16" s="3" t="s">
        <v>123</v>
      </c>
      <c r="X16" s="35">
        <f>2*(N16-P16)</f>
        <v>11.438440000001719</v>
      </c>
      <c r="Y16" s="1"/>
      <c r="Z16" s="1" t="s">
        <v>124</v>
      </c>
      <c r="AB16" s="46">
        <v>8</v>
      </c>
    </row>
    <row r="17" spans="1:30" x14ac:dyDescent="0.2">
      <c r="A17" s="44" t="s">
        <v>33</v>
      </c>
      <c r="B17" t="s">
        <v>0</v>
      </c>
      <c r="C17" s="46">
        <v>16</v>
      </c>
      <c r="D17" s="46">
        <v>4650</v>
      </c>
      <c r="F17" s="46">
        <v>-22481.490850999999</v>
      </c>
      <c r="G17" s="46">
        <v>31</v>
      </c>
      <c r="H17" s="46">
        <v>-22223.023142999999</v>
      </c>
      <c r="I17">
        <f t="shared" ref="I17:I19" si="28">G17+1</f>
        <v>32</v>
      </c>
      <c r="J17" s="46">
        <v>-22217.182472</v>
      </c>
      <c r="K17">
        <f t="shared" ref="K17:K19" si="29">I17+2</f>
        <v>34</v>
      </c>
      <c r="L17" s="46">
        <v>-22232.101644999999</v>
      </c>
      <c r="M17">
        <f t="shared" ref="M17:M19" si="30">I17</f>
        <v>32</v>
      </c>
      <c r="N17" s="46">
        <v>-22213.334341000002</v>
      </c>
      <c r="O17">
        <f t="shared" ref="O17:O19" si="31">K17</f>
        <v>34</v>
      </c>
      <c r="P17">
        <v>-22221.289804</v>
      </c>
      <c r="Q17">
        <v>33</v>
      </c>
      <c r="R17" s="35">
        <f t="shared" si="26"/>
        <v>11.681341999996221</v>
      </c>
      <c r="T17" s="46" t="s">
        <v>124</v>
      </c>
      <c r="U17" s="35">
        <f t="shared" si="27"/>
        <v>37.534607999994478</v>
      </c>
      <c r="W17" s="46" t="s">
        <v>123</v>
      </c>
      <c r="X17" s="35">
        <f>2*(N17-P17)</f>
        <v>15.910925999996834</v>
      </c>
      <c r="AB17" s="46">
        <v>8</v>
      </c>
    </row>
    <row r="18" spans="1:30" x14ac:dyDescent="0.2">
      <c r="A18" s="5" t="s">
        <v>34</v>
      </c>
      <c r="B18" t="s">
        <v>0</v>
      </c>
      <c r="C18" s="46">
        <v>14</v>
      </c>
      <c r="F18" s="46">
        <v>-1313.6766210000001</v>
      </c>
      <c r="G18" s="46">
        <v>27</v>
      </c>
      <c r="H18" s="46">
        <v>-1289.862089</v>
      </c>
      <c r="I18">
        <f t="shared" si="28"/>
        <v>28</v>
      </c>
      <c r="J18" s="46">
        <v>-1289.8233889999999</v>
      </c>
      <c r="K18">
        <f t="shared" si="29"/>
        <v>30</v>
      </c>
      <c r="L18" s="46">
        <v>-1290.268024</v>
      </c>
      <c r="M18">
        <f t="shared" si="30"/>
        <v>28</v>
      </c>
      <c r="N18" s="46">
        <v>-1289.6235710000001</v>
      </c>
      <c r="O18">
        <f t="shared" si="31"/>
        <v>30</v>
      </c>
      <c r="R18" s="35">
        <f t="shared" si="26"/>
        <v>7.7400000000125146E-2</v>
      </c>
      <c r="T18" s="46" t="s">
        <v>118</v>
      </c>
      <c r="U18" s="35">
        <f t="shared" si="27"/>
        <v>1.2889059999997698</v>
      </c>
      <c r="W18" s="46" t="s">
        <v>118</v>
      </c>
      <c r="AB18" s="46">
        <v>1</v>
      </c>
    </row>
    <row r="19" spans="1:30" x14ac:dyDescent="0.2">
      <c r="A19" s="37" t="s">
        <v>28</v>
      </c>
      <c r="B19" t="s">
        <v>0</v>
      </c>
      <c r="C19">
        <v>16</v>
      </c>
      <c r="D19">
        <v>1833</v>
      </c>
      <c r="F19">
        <v>-9787.6673649999993</v>
      </c>
      <c r="G19">
        <v>31</v>
      </c>
      <c r="H19">
        <v>-9592.4126199999992</v>
      </c>
      <c r="I19">
        <f t="shared" si="28"/>
        <v>32</v>
      </c>
      <c r="J19">
        <v>-9592.4126199999992</v>
      </c>
      <c r="K19">
        <f t="shared" si="29"/>
        <v>34</v>
      </c>
      <c r="L19">
        <v>-9594.4479869999996</v>
      </c>
      <c r="M19">
        <f t="shared" si="30"/>
        <v>32</v>
      </c>
      <c r="N19">
        <v>-9587.2279749999998</v>
      </c>
      <c r="O19">
        <f t="shared" si="31"/>
        <v>34</v>
      </c>
      <c r="P19">
        <v>-9590.115108</v>
      </c>
      <c r="Q19">
        <v>33</v>
      </c>
      <c r="R19" s="35">
        <f t="shared" si="26"/>
        <v>0</v>
      </c>
      <c r="S19" t="s">
        <v>117</v>
      </c>
      <c r="T19" t="s">
        <v>118</v>
      </c>
      <c r="U19" s="35">
        <f t="shared" si="27"/>
        <v>14.440023999999539</v>
      </c>
      <c r="V19" s="1"/>
      <c r="W19" s="1" t="s">
        <v>124</v>
      </c>
      <c r="X19" s="35">
        <f>2*(N19-P19)</f>
        <v>5.7742660000003525</v>
      </c>
      <c r="Y19" s="1"/>
      <c r="Z19" s="1" t="s">
        <v>122</v>
      </c>
      <c r="AA19" s="35">
        <v>0.3629</v>
      </c>
      <c r="AB19">
        <v>8</v>
      </c>
      <c r="AC19">
        <v>4.1149999999999999E-2</v>
      </c>
      <c r="AD19">
        <v>2.0676199999999998</v>
      </c>
    </row>
    <row r="20" spans="1:30" s="22" customFormat="1" ht="17" thickBot="1" x14ac:dyDescent="0.25">
      <c r="A20" s="47" t="s">
        <v>29</v>
      </c>
      <c r="B20" s="22" t="s">
        <v>0</v>
      </c>
      <c r="C20" s="22">
        <v>15</v>
      </c>
      <c r="D20" s="22">
        <v>1686</v>
      </c>
      <c r="F20" s="22">
        <v>-7655.2350800000004</v>
      </c>
      <c r="G20" s="22">
        <v>27</v>
      </c>
      <c r="H20" s="22">
        <v>-7552.4474179999997</v>
      </c>
      <c r="I20" s="22">
        <f>G20+1</f>
        <v>28</v>
      </c>
      <c r="J20" s="22">
        <v>-7546.410691</v>
      </c>
      <c r="K20" s="22">
        <f>I20+2</f>
        <v>30</v>
      </c>
      <c r="L20" s="22">
        <v>-7563.0918220000003</v>
      </c>
      <c r="M20" s="22">
        <f>I20</f>
        <v>28</v>
      </c>
      <c r="N20" s="22">
        <v>-7546.552729</v>
      </c>
      <c r="O20" s="22">
        <f>K20</f>
        <v>30</v>
      </c>
      <c r="P20" s="22">
        <v>-7552.5196260000002</v>
      </c>
      <c r="Q20" s="22">
        <v>29</v>
      </c>
      <c r="R20" s="36">
        <f>2*(J20-H20)</f>
        <v>12.073453999999401</v>
      </c>
      <c r="S20" s="23"/>
      <c r="T20" s="23" t="s">
        <v>124</v>
      </c>
      <c r="U20" s="36">
        <f>2*(N20-L20)</f>
        <v>33.078186000000642</v>
      </c>
      <c r="V20" s="23"/>
      <c r="W20" s="23" t="s">
        <v>123</v>
      </c>
      <c r="X20" s="36">
        <f>2*(N20-P20)</f>
        <v>11.933794000000489</v>
      </c>
      <c r="Y20" s="23"/>
      <c r="Z20" s="23" t="s">
        <v>124</v>
      </c>
      <c r="AA20" s="36">
        <v>0.50319999999999998</v>
      </c>
      <c r="AB20" s="22">
        <v>8</v>
      </c>
      <c r="AC20" s="22">
        <v>0.16525999999999999</v>
      </c>
      <c r="AD20" s="22">
        <v>1.6680200000000001</v>
      </c>
    </row>
    <row r="21" spans="1:30" x14ac:dyDescent="0.2">
      <c r="A21" s="37" t="s">
        <v>20</v>
      </c>
      <c r="B21" t="s">
        <v>0</v>
      </c>
      <c r="C21">
        <v>16</v>
      </c>
      <c r="D21">
        <v>942</v>
      </c>
      <c r="F21">
        <v>-5644.9104989999996</v>
      </c>
      <c r="G21">
        <v>30</v>
      </c>
      <c r="H21">
        <v>-5548.7397039999996</v>
      </c>
      <c r="I21">
        <f t="shared" ref="I21" si="32">G21+1</f>
        <v>31</v>
      </c>
      <c r="J21">
        <v>-5547.270023</v>
      </c>
      <c r="K21">
        <f t="shared" ref="K21" si="33">I21+2</f>
        <v>33</v>
      </c>
      <c r="L21">
        <v>-5546.7211889999999</v>
      </c>
      <c r="M21">
        <f t="shared" ref="M21" si="34">I21</f>
        <v>31</v>
      </c>
      <c r="N21">
        <v>-5542.6951150000004</v>
      </c>
      <c r="O21">
        <f t="shared" ref="O21:O22" si="35">K21</f>
        <v>33</v>
      </c>
      <c r="P21">
        <v>-5545.0136000000002</v>
      </c>
      <c r="Q21">
        <v>32</v>
      </c>
      <c r="R21" s="35">
        <f t="shared" ref="R21:R24" si="36">2*(J21-H21)</f>
        <v>2.9393619999991643</v>
      </c>
      <c r="T21" t="s">
        <v>118</v>
      </c>
      <c r="U21" s="35">
        <f t="shared" ref="U21:U24" si="37">2*(N21-L21)</f>
        <v>8.0521479999988514</v>
      </c>
      <c r="V21" s="1"/>
      <c r="W21" s="1" t="s">
        <v>122</v>
      </c>
      <c r="X21" s="35">
        <f>2*(N21-P21)</f>
        <v>4.6369699999995646</v>
      </c>
      <c r="Y21" s="1"/>
      <c r="Z21" s="1" t="s">
        <v>122</v>
      </c>
      <c r="AA21" s="35">
        <v>0.50360000000000005</v>
      </c>
      <c r="AB21">
        <v>8</v>
      </c>
      <c r="AC21">
        <v>6.6019999999999995E-2</v>
      </c>
      <c r="AD21">
        <v>2.0226600000000001</v>
      </c>
    </row>
    <row r="22" spans="1:30" x14ac:dyDescent="0.2">
      <c r="A22" s="43" t="s">
        <v>22</v>
      </c>
      <c r="B22" t="s">
        <v>0</v>
      </c>
      <c r="C22">
        <v>15</v>
      </c>
      <c r="D22">
        <v>2844</v>
      </c>
      <c r="F22" s="46">
        <v>-14438.143085</v>
      </c>
      <c r="G22">
        <v>29</v>
      </c>
      <c r="H22" s="46">
        <v>-14287.799426</v>
      </c>
      <c r="I22">
        <f t="shared" ref="I22" si="38">G22+1</f>
        <v>30</v>
      </c>
      <c r="J22" s="46">
        <v>-14258.305328</v>
      </c>
      <c r="K22">
        <f t="shared" ref="K22" si="39">I22+2</f>
        <v>32</v>
      </c>
      <c r="L22" s="46">
        <v>-14298.340415999999</v>
      </c>
      <c r="M22">
        <f t="shared" ref="M22" si="40">I22</f>
        <v>30</v>
      </c>
      <c r="N22" s="46">
        <v>-14258.169126999999</v>
      </c>
      <c r="O22">
        <f t="shared" si="35"/>
        <v>32</v>
      </c>
      <c r="P22">
        <v>-14287.878247000001</v>
      </c>
      <c r="Q22">
        <v>31</v>
      </c>
      <c r="R22" s="35">
        <f t="shared" si="36"/>
        <v>58.988195999998425</v>
      </c>
      <c r="T22" t="s">
        <v>123</v>
      </c>
      <c r="U22" s="35">
        <f t="shared" si="37"/>
        <v>80.342577999999776</v>
      </c>
      <c r="W22" s="1" t="s">
        <v>123</v>
      </c>
      <c r="X22" s="35">
        <f>2*(N22-P22)</f>
        <v>59.418240000002697</v>
      </c>
      <c r="Z22" s="1" t="s">
        <v>123</v>
      </c>
      <c r="AB22">
        <v>8</v>
      </c>
    </row>
    <row r="23" spans="1:30" x14ac:dyDescent="0.2">
      <c r="A23" s="7" t="s">
        <v>24</v>
      </c>
      <c r="B23" t="s">
        <v>0</v>
      </c>
      <c r="C23">
        <v>15</v>
      </c>
      <c r="D23">
        <v>1026</v>
      </c>
      <c r="F23">
        <v>-4096.8212599999997</v>
      </c>
      <c r="G23">
        <v>28</v>
      </c>
      <c r="H23">
        <v>-4060.2776130000002</v>
      </c>
      <c r="I23">
        <f t="shared" ref="I23:I24" si="41">G23+1</f>
        <v>29</v>
      </c>
      <c r="J23">
        <v>-4060.2776130000002</v>
      </c>
      <c r="K23">
        <f t="shared" ref="K23:K24" si="42">I23+2</f>
        <v>31</v>
      </c>
      <c r="L23">
        <v>-4060.0187780000001</v>
      </c>
      <c r="M23">
        <f t="shared" ref="M23:M24" si="43">I23</f>
        <v>29</v>
      </c>
      <c r="N23">
        <v>-4059.5631939999998</v>
      </c>
      <c r="O23">
        <f t="shared" ref="O23:O24" si="44">K23</f>
        <v>31</v>
      </c>
      <c r="R23" s="35">
        <f t="shared" si="36"/>
        <v>0</v>
      </c>
      <c r="S23" t="s">
        <v>117</v>
      </c>
      <c r="T23" t="s">
        <v>118</v>
      </c>
      <c r="U23" s="35">
        <f t="shared" si="37"/>
        <v>0.91116800000054354</v>
      </c>
      <c r="W23" t="s">
        <v>118</v>
      </c>
      <c r="AA23" s="35">
        <v>0.24399999999999999</v>
      </c>
      <c r="AB23">
        <v>7</v>
      </c>
    </row>
    <row r="24" spans="1:30" x14ac:dyDescent="0.2">
      <c r="A24" s="44" t="s">
        <v>25</v>
      </c>
      <c r="B24" t="s">
        <v>0</v>
      </c>
      <c r="C24">
        <v>16</v>
      </c>
      <c r="D24">
        <v>2814</v>
      </c>
      <c r="F24">
        <v>-10776.81848</v>
      </c>
      <c r="G24">
        <v>29</v>
      </c>
      <c r="H24">
        <v>-10549.584364</v>
      </c>
      <c r="I24">
        <f t="shared" si="41"/>
        <v>30</v>
      </c>
      <c r="J24">
        <v>-10541.327933</v>
      </c>
      <c r="K24">
        <f t="shared" si="42"/>
        <v>32</v>
      </c>
      <c r="L24">
        <v>-10552.326877</v>
      </c>
      <c r="M24">
        <f t="shared" si="43"/>
        <v>30</v>
      </c>
      <c r="N24">
        <v>-10532.905059000001</v>
      </c>
      <c r="O24">
        <f t="shared" si="44"/>
        <v>32</v>
      </c>
      <c r="P24">
        <v>-10544.493415000001</v>
      </c>
      <c r="Q24">
        <v>31</v>
      </c>
      <c r="R24" s="35">
        <f t="shared" si="36"/>
        <v>16.512861999999586</v>
      </c>
      <c r="S24" s="1"/>
      <c r="T24" s="1" t="s">
        <v>123</v>
      </c>
      <c r="U24" s="35">
        <f t="shared" si="37"/>
        <v>38.843635999997787</v>
      </c>
      <c r="W24" t="s">
        <v>123</v>
      </c>
      <c r="X24" s="35">
        <f>2*(N24-P24)</f>
        <v>23.176712000000407</v>
      </c>
      <c r="Y24" s="1"/>
      <c r="Z24" s="1" t="s">
        <v>123</v>
      </c>
      <c r="AA24" s="35">
        <v>0.2127</v>
      </c>
      <c r="AB24">
        <v>8</v>
      </c>
      <c r="AC24">
        <v>3.2469999999999999E-2</v>
      </c>
      <c r="AD24">
        <v>2.5773700000000002</v>
      </c>
    </row>
    <row r="25" spans="1:30" s="22" customFormat="1" ht="17" thickBot="1" x14ac:dyDescent="0.25">
      <c r="A25" s="21" t="s">
        <v>26</v>
      </c>
      <c r="B25" s="22" t="s">
        <v>0</v>
      </c>
      <c r="C25" s="22">
        <v>16</v>
      </c>
      <c r="D25" s="22">
        <v>2565</v>
      </c>
      <c r="F25" s="22">
        <v>-10139.545771999999</v>
      </c>
      <c r="G25" s="22">
        <v>30</v>
      </c>
      <c r="H25" s="22">
        <v>-10011.270524</v>
      </c>
      <c r="I25" s="22">
        <f>G25+1</f>
        <v>31</v>
      </c>
      <c r="J25" s="22">
        <v>-10011.270524</v>
      </c>
      <c r="K25" s="22">
        <f>I25+2</f>
        <v>33</v>
      </c>
      <c r="L25" s="22">
        <v>-10007.860878</v>
      </c>
      <c r="M25" s="22">
        <f>I25</f>
        <v>31</v>
      </c>
      <c r="N25" s="22">
        <v>-10005.704661</v>
      </c>
      <c r="O25" s="22">
        <f>K25</f>
        <v>33</v>
      </c>
      <c r="R25" s="36">
        <f>2*(J25-H25)</f>
        <v>0</v>
      </c>
      <c r="S25" s="22" t="s">
        <v>117</v>
      </c>
      <c r="T25" s="22" t="s">
        <v>118</v>
      </c>
      <c r="U25" s="36">
        <f>2*(N25-L25)</f>
        <v>4.3124339999994845</v>
      </c>
      <c r="V25" s="22">
        <v>0.115762222</v>
      </c>
      <c r="W25" s="22" t="s">
        <v>118</v>
      </c>
      <c r="X25" s="36"/>
      <c r="AA25" s="36">
        <v>0.1651</v>
      </c>
      <c r="AB25" s="22">
        <v>7</v>
      </c>
    </row>
    <row r="26" spans="1:30" x14ac:dyDescent="0.2">
      <c r="A26" s="5" t="s">
        <v>23</v>
      </c>
      <c r="B26" t="s">
        <v>0</v>
      </c>
      <c r="C26">
        <v>15</v>
      </c>
      <c r="D26">
        <v>831</v>
      </c>
      <c r="F26">
        <v>-2926.7763490000002</v>
      </c>
      <c r="G26">
        <v>28</v>
      </c>
      <c r="H26">
        <v>-2891.9032750000001</v>
      </c>
      <c r="I26">
        <f t="shared" ref="I26" si="45">G26+1</f>
        <v>29</v>
      </c>
      <c r="J26">
        <v>-2891.9032750000001</v>
      </c>
      <c r="K26">
        <f t="shared" ref="K26:K32" si="46">I26+2</f>
        <v>31</v>
      </c>
      <c r="L26">
        <v>-2891.3043109999999</v>
      </c>
      <c r="M26">
        <f t="shared" ref="M26:M33" si="47">I26</f>
        <v>29</v>
      </c>
      <c r="N26">
        <v>-2891.112216</v>
      </c>
      <c r="O26">
        <f t="shared" ref="O26:O33" si="48">K26</f>
        <v>31</v>
      </c>
      <c r="R26" s="35">
        <f t="shared" ref="R26:R32" si="49">2*(J26-H26)</f>
        <v>0</v>
      </c>
      <c r="S26" t="s">
        <v>117</v>
      </c>
      <c r="T26" t="s">
        <v>118</v>
      </c>
      <c r="U26" s="35">
        <f t="shared" ref="U26:U32" si="50">2*(N26-L26)</f>
        <v>0.38418999999976222</v>
      </c>
      <c r="W26" t="s">
        <v>118</v>
      </c>
      <c r="AA26" s="35">
        <v>0.124</v>
      </c>
      <c r="AB26">
        <v>7</v>
      </c>
    </row>
    <row r="27" spans="1:30" x14ac:dyDescent="0.2">
      <c r="A27" s="27" t="s">
        <v>27</v>
      </c>
      <c r="B27" t="s">
        <v>0</v>
      </c>
      <c r="C27">
        <v>16</v>
      </c>
      <c r="D27" s="4">
        <v>4458</v>
      </c>
      <c r="F27">
        <v>-18690.518703999998</v>
      </c>
      <c r="G27">
        <v>31</v>
      </c>
      <c r="H27">
        <v>-18476.755805000001</v>
      </c>
      <c r="I27">
        <f t="shared" ref="I27:I28" si="51">G27+1</f>
        <v>32</v>
      </c>
      <c r="J27">
        <v>-18476.755805000001</v>
      </c>
      <c r="K27">
        <f t="shared" si="46"/>
        <v>34</v>
      </c>
      <c r="L27">
        <v>-18478.250004000001</v>
      </c>
      <c r="M27">
        <f t="shared" si="47"/>
        <v>32</v>
      </c>
      <c r="N27">
        <v>-18472.526726</v>
      </c>
      <c r="O27">
        <f t="shared" si="48"/>
        <v>34</v>
      </c>
      <c r="P27">
        <v>-18474.070796</v>
      </c>
      <c r="Q27">
        <v>33</v>
      </c>
      <c r="R27" s="35">
        <f t="shared" si="49"/>
        <v>0</v>
      </c>
      <c r="S27" t="s">
        <v>117</v>
      </c>
      <c r="T27" t="s">
        <v>118</v>
      </c>
      <c r="U27" s="35">
        <f t="shared" si="50"/>
        <v>11.446556000002602</v>
      </c>
      <c r="V27" s="1">
        <v>3.2689780000000001E-3</v>
      </c>
      <c r="W27" s="1" t="s">
        <v>124</v>
      </c>
      <c r="X27" s="35">
        <f>2*(N27-P27)</f>
        <v>3.0881399999998393</v>
      </c>
      <c r="Y27">
        <v>7.8864909999999996E-2</v>
      </c>
      <c r="Z27" t="s">
        <v>129</v>
      </c>
      <c r="AA27" s="35">
        <v>0.36120000000000002</v>
      </c>
      <c r="AB27" s="8" t="s">
        <v>125</v>
      </c>
    </row>
    <row r="28" spans="1:30" x14ac:dyDescent="0.2">
      <c r="A28" s="2" t="s">
        <v>18</v>
      </c>
      <c r="B28" t="s">
        <v>0</v>
      </c>
      <c r="C28">
        <v>15</v>
      </c>
      <c r="D28" s="4">
        <v>2292</v>
      </c>
      <c r="F28">
        <v>-9527.4647359999999</v>
      </c>
      <c r="G28">
        <v>29</v>
      </c>
      <c r="H28">
        <v>-9332.0784230000008</v>
      </c>
      <c r="I28">
        <f t="shared" si="51"/>
        <v>30</v>
      </c>
      <c r="J28">
        <v>-9332.0784230000008</v>
      </c>
      <c r="K28">
        <f t="shared" si="46"/>
        <v>32</v>
      </c>
      <c r="L28">
        <v>-9334.8085520000004</v>
      </c>
      <c r="M28">
        <f t="shared" si="47"/>
        <v>30</v>
      </c>
      <c r="N28">
        <v>-9328.0538340000003</v>
      </c>
      <c r="O28">
        <f t="shared" si="48"/>
        <v>32</v>
      </c>
      <c r="P28">
        <v>-9328.5270259999998</v>
      </c>
      <c r="Q28">
        <v>32</v>
      </c>
      <c r="R28" s="35">
        <f t="shared" si="49"/>
        <v>0</v>
      </c>
      <c r="S28" t="s">
        <v>117</v>
      </c>
      <c r="T28" t="s">
        <v>118</v>
      </c>
      <c r="U28" s="35">
        <f t="shared" si="50"/>
        <v>13.509436000000278</v>
      </c>
      <c r="V28" s="1"/>
      <c r="W28" s="1" t="s">
        <v>124</v>
      </c>
      <c r="X28" s="35">
        <f>2*(N28-P28)</f>
        <v>0.94638399999894318</v>
      </c>
      <c r="Z28" t="s">
        <v>118</v>
      </c>
      <c r="AA28" s="35">
        <v>0.16420000000000001</v>
      </c>
      <c r="AB28" s="8" t="s">
        <v>125</v>
      </c>
    </row>
    <row r="29" spans="1:30" s="22" customFormat="1" ht="17" thickBot="1" x14ac:dyDescent="0.25">
      <c r="A29" s="21" t="s">
        <v>19</v>
      </c>
      <c r="B29" s="22" t="s">
        <v>0</v>
      </c>
      <c r="C29" s="22">
        <v>16</v>
      </c>
      <c r="D29" s="22">
        <v>4419</v>
      </c>
      <c r="F29" s="22">
        <v>-21840.865258999998</v>
      </c>
      <c r="G29" s="22">
        <v>31</v>
      </c>
      <c r="H29" s="22">
        <v>-21573.389878999998</v>
      </c>
      <c r="I29" s="22">
        <f>G29+1</f>
        <v>32</v>
      </c>
      <c r="J29" s="22">
        <v>-21573.389878999998</v>
      </c>
      <c r="K29" s="22">
        <f t="shared" si="46"/>
        <v>34</v>
      </c>
      <c r="L29" s="22">
        <v>-21571.297589999998</v>
      </c>
      <c r="M29" s="22">
        <f t="shared" si="47"/>
        <v>32</v>
      </c>
      <c r="N29" s="22">
        <v>-21569.480202999999</v>
      </c>
      <c r="O29" s="22">
        <f t="shared" si="48"/>
        <v>34</v>
      </c>
      <c r="R29" s="36">
        <f>2*(J29-H29)</f>
        <v>0</v>
      </c>
      <c r="S29" s="22" t="s">
        <v>117</v>
      </c>
      <c r="T29" s="22" t="s">
        <v>118</v>
      </c>
      <c r="U29" s="36">
        <f>2*(N29-L29)</f>
        <v>3.6347739999982878</v>
      </c>
      <c r="V29" s="22">
        <v>0.16244967799999999</v>
      </c>
      <c r="W29" s="22" t="s">
        <v>118</v>
      </c>
      <c r="X29" s="36"/>
      <c r="AA29" s="36">
        <v>0.4461</v>
      </c>
      <c r="AB29" s="22">
        <v>7</v>
      </c>
    </row>
    <row r="30" spans="1:30" x14ac:dyDescent="0.2">
      <c r="A30" s="5" t="s">
        <v>35</v>
      </c>
      <c r="B30" t="s">
        <v>0</v>
      </c>
      <c r="C30" s="46">
        <v>15</v>
      </c>
      <c r="D30" s="46">
        <v>954</v>
      </c>
      <c r="F30" s="46">
        <v>-3267.8257629999998</v>
      </c>
      <c r="G30" s="46">
        <v>27</v>
      </c>
      <c r="H30" s="46">
        <v>-3249.1270249999998</v>
      </c>
      <c r="I30">
        <f t="shared" ref="I30:I32" si="52">G30+1</f>
        <v>28</v>
      </c>
      <c r="J30" s="46">
        <v>-3249.1270370000002</v>
      </c>
      <c r="K30">
        <f t="shared" si="46"/>
        <v>30</v>
      </c>
      <c r="L30" s="46">
        <v>-3241.4872300000002</v>
      </c>
      <c r="M30">
        <f t="shared" si="47"/>
        <v>28</v>
      </c>
      <c r="N30" s="46">
        <v>-3241.200754</v>
      </c>
      <c r="O30">
        <f t="shared" si="48"/>
        <v>30</v>
      </c>
      <c r="R30" s="35">
        <f t="shared" si="49"/>
        <v>-2.4000000848900527E-5</v>
      </c>
      <c r="S30" s="46" t="s">
        <v>117</v>
      </c>
      <c r="T30" s="46" t="s">
        <v>118</v>
      </c>
      <c r="U30" s="35">
        <f t="shared" si="50"/>
        <v>0.57295200000044133</v>
      </c>
      <c r="W30" s="46" t="s">
        <v>118</v>
      </c>
      <c r="AA30" s="35">
        <v>6.0100000000000001E-2</v>
      </c>
      <c r="AB30" s="46">
        <v>7</v>
      </c>
    </row>
    <row r="31" spans="1:30" x14ac:dyDescent="0.2">
      <c r="A31" s="5" t="s">
        <v>21</v>
      </c>
      <c r="B31" t="s">
        <v>0</v>
      </c>
      <c r="C31">
        <v>14</v>
      </c>
      <c r="D31">
        <v>912</v>
      </c>
      <c r="F31">
        <v>-3629.3363469999999</v>
      </c>
      <c r="G31">
        <v>26</v>
      </c>
      <c r="H31">
        <v>-3609.9729830000001</v>
      </c>
      <c r="I31">
        <f t="shared" si="52"/>
        <v>27</v>
      </c>
      <c r="J31">
        <v>-3609.9729830000001</v>
      </c>
      <c r="K31">
        <f t="shared" si="46"/>
        <v>29</v>
      </c>
      <c r="L31">
        <v>-3609.7379719999999</v>
      </c>
      <c r="M31">
        <f t="shared" si="47"/>
        <v>27</v>
      </c>
      <c r="N31">
        <v>-3609.6867929999999</v>
      </c>
      <c r="O31">
        <f t="shared" si="48"/>
        <v>29</v>
      </c>
      <c r="R31" s="35">
        <f t="shared" si="49"/>
        <v>0</v>
      </c>
      <c r="S31" t="s">
        <v>117</v>
      </c>
      <c r="T31" t="s">
        <v>118</v>
      </c>
      <c r="U31" s="35">
        <f t="shared" si="50"/>
        <v>0.10235800000009476</v>
      </c>
      <c r="W31" t="s">
        <v>118</v>
      </c>
      <c r="AA31" s="35">
        <v>0.39860000000000001</v>
      </c>
      <c r="AB31">
        <v>7</v>
      </c>
    </row>
    <row r="32" spans="1:30" x14ac:dyDescent="0.2">
      <c r="A32" s="5" t="s">
        <v>38</v>
      </c>
      <c r="B32" t="s">
        <v>0</v>
      </c>
      <c r="C32">
        <v>16</v>
      </c>
      <c r="D32">
        <v>1665</v>
      </c>
      <c r="F32">
        <v>-7948.5752259999999</v>
      </c>
      <c r="G32">
        <v>31</v>
      </c>
      <c r="H32">
        <v>-7843.1571320000003</v>
      </c>
      <c r="I32">
        <f t="shared" si="52"/>
        <v>32</v>
      </c>
      <c r="J32">
        <v>-7843.1571320000003</v>
      </c>
      <c r="K32">
        <f t="shared" si="46"/>
        <v>34</v>
      </c>
      <c r="L32">
        <v>-7831.8663189999997</v>
      </c>
      <c r="M32">
        <f t="shared" si="47"/>
        <v>32</v>
      </c>
      <c r="N32">
        <v>-7831.5283570000001</v>
      </c>
      <c r="O32">
        <f t="shared" si="48"/>
        <v>34</v>
      </c>
      <c r="R32" s="35">
        <f t="shared" si="49"/>
        <v>0</v>
      </c>
      <c r="S32" t="s">
        <v>117</v>
      </c>
      <c r="T32" t="s">
        <v>118</v>
      </c>
      <c r="U32" s="35">
        <f t="shared" si="50"/>
        <v>0.67592399999921327</v>
      </c>
      <c r="W32" t="s">
        <v>118</v>
      </c>
      <c r="AA32" s="35">
        <v>0.21329999999999999</v>
      </c>
      <c r="AB32">
        <v>7</v>
      </c>
    </row>
    <row r="33" spans="1:30" s="22" customFormat="1" ht="17" thickBot="1" x14ac:dyDescent="0.25">
      <c r="A33" s="59" t="s">
        <v>39</v>
      </c>
      <c r="B33" s="22" t="s">
        <v>0</v>
      </c>
      <c r="C33" s="22">
        <v>16</v>
      </c>
      <c r="D33" s="22">
        <v>4644</v>
      </c>
      <c r="F33" s="22">
        <v>-24749.852019999998</v>
      </c>
      <c r="G33" s="22">
        <v>31</v>
      </c>
      <c r="H33" s="22">
        <v>-24548.701013999998</v>
      </c>
      <c r="I33" s="22">
        <f>G33+1</f>
        <v>32</v>
      </c>
      <c r="J33" s="22">
        <v>-24542.386202000002</v>
      </c>
      <c r="K33" s="22">
        <v>34</v>
      </c>
      <c r="L33" s="22">
        <v>-24554.507246000001</v>
      </c>
      <c r="M33" s="22">
        <f t="shared" si="47"/>
        <v>32</v>
      </c>
      <c r="N33" s="22">
        <v>-24539.323163000001</v>
      </c>
      <c r="O33" s="22">
        <f t="shared" si="48"/>
        <v>34</v>
      </c>
      <c r="P33" s="22">
        <v>-24547.244096999999</v>
      </c>
      <c r="Q33" s="22">
        <v>33</v>
      </c>
      <c r="R33" s="36">
        <f>2*(J33-H33)</f>
        <v>12.629623999993782</v>
      </c>
      <c r="T33" s="22" t="s">
        <v>124</v>
      </c>
      <c r="U33" s="36">
        <f>2*(N33-L33)</f>
        <v>30.368166000000201</v>
      </c>
      <c r="W33" s="22" t="s">
        <v>123</v>
      </c>
      <c r="X33" s="36">
        <f>2*(N33-P33)</f>
        <v>15.841867999995884</v>
      </c>
      <c r="Z33" s="22" t="s">
        <v>124</v>
      </c>
      <c r="AA33" s="36">
        <v>0.60980000000000001</v>
      </c>
      <c r="AB33" s="22">
        <v>8</v>
      </c>
      <c r="AC33" s="22">
        <v>7.5889999999999999E-2</v>
      </c>
      <c r="AD33" s="22">
        <v>1.8723099999999999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528C-21B5-C345-9AC5-1BD5B051A96C}">
  <dimension ref="A1:AL34"/>
  <sheetViews>
    <sheetView workbookViewId="0">
      <selection activeCell="V11" sqref="V11"/>
    </sheetView>
  </sheetViews>
  <sheetFormatPr baseColWidth="10" defaultRowHeight="16" x14ac:dyDescent="0.2"/>
  <cols>
    <col min="1" max="1" width="10.83203125" style="42"/>
    <col min="18" max="18" width="10.83203125" style="35"/>
    <col min="21" max="21" width="10.83203125" style="35"/>
    <col min="22" max="22" width="12.1640625" bestFit="1" customWidth="1"/>
    <col min="24" max="24" width="10.83203125" style="35"/>
    <col min="27" max="27" width="10.83203125" style="35"/>
  </cols>
  <sheetData>
    <row r="1" spans="1:38" s="31" customFormat="1" ht="17" thickBot="1" x14ac:dyDescent="0.25">
      <c r="A1" s="23" t="s">
        <v>0</v>
      </c>
      <c r="B1" s="23" t="s">
        <v>110</v>
      </c>
      <c r="C1" s="31" t="s">
        <v>2</v>
      </c>
      <c r="D1" s="31" t="s">
        <v>111</v>
      </c>
      <c r="E1" s="31" t="s">
        <v>112</v>
      </c>
      <c r="F1" s="31">
        <v>0</v>
      </c>
      <c r="G1" s="31" t="s">
        <v>113</v>
      </c>
      <c r="H1" s="31">
        <v>1</v>
      </c>
      <c r="I1" s="31" t="s">
        <v>113</v>
      </c>
      <c r="J1" s="31">
        <v>2</v>
      </c>
      <c r="K1" s="31" t="s">
        <v>113</v>
      </c>
      <c r="L1" s="31">
        <v>7</v>
      </c>
      <c r="M1" s="31" t="s">
        <v>113</v>
      </c>
      <c r="N1" s="31">
        <v>8</v>
      </c>
      <c r="O1" s="31" t="s">
        <v>113</v>
      </c>
      <c r="P1" s="31" t="s">
        <v>125</v>
      </c>
      <c r="Q1" s="31" t="s">
        <v>113</v>
      </c>
      <c r="R1" s="34" t="s">
        <v>127</v>
      </c>
      <c r="S1" s="31" t="s">
        <v>114</v>
      </c>
      <c r="T1" s="31" t="s">
        <v>119</v>
      </c>
      <c r="U1" s="34" t="s">
        <v>126</v>
      </c>
      <c r="V1" s="31" t="s">
        <v>114</v>
      </c>
      <c r="W1" s="31" t="s">
        <v>119</v>
      </c>
      <c r="X1" s="34" t="s">
        <v>128</v>
      </c>
      <c r="Y1" s="31" t="s">
        <v>114</v>
      </c>
      <c r="Z1" s="31" t="s">
        <v>119</v>
      </c>
      <c r="AA1" s="34" t="s">
        <v>5</v>
      </c>
      <c r="AB1" s="31" t="s">
        <v>121</v>
      </c>
      <c r="AC1" s="32" t="s">
        <v>115</v>
      </c>
      <c r="AD1" s="32" t="s">
        <v>116</v>
      </c>
      <c r="AG1" s="32"/>
      <c r="AH1" s="32"/>
      <c r="AI1" s="32"/>
      <c r="AJ1" s="32"/>
      <c r="AK1" s="32"/>
      <c r="AL1" s="33"/>
    </row>
    <row r="2" spans="1:38" x14ac:dyDescent="0.2">
      <c r="A2" s="57" t="s">
        <v>12</v>
      </c>
      <c r="B2" t="s">
        <v>120</v>
      </c>
      <c r="C2">
        <v>16</v>
      </c>
      <c r="F2">
        <v>-9175.1410890000006</v>
      </c>
      <c r="G2">
        <v>31</v>
      </c>
      <c r="H2">
        <v>-9136.7036889999999</v>
      </c>
      <c r="I2">
        <f>G2+1</f>
        <v>32</v>
      </c>
      <c r="J2">
        <v>-9136.7036889999999</v>
      </c>
      <c r="K2">
        <f>I2+2</f>
        <v>34</v>
      </c>
      <c r="L2">
        <v>-9134.5539809999991</v>
      </c>
      <c r="M2">
        <f>I2</f>
        <v>32</v>
      </c>
      <c r="N2">
        <v>-9134.4249400000008</v>
      </c>
      <c r="O2">
        <f>K2</f>
        <v>34</v>
      </c>
      <c r="R2" s="35">
        <f>2*(J2-H2)</f>
        <v>0</v>
      </c>
      <c r="S2" t="s">
        <v>117</v>
      </c>
      <c r="T2" t="s">
        <v>118</v>
      </c>
      <c r="U2" s="35">
        <f>2*(N2-L2)</f>
        <v>0.25808199999664794</v>
      </c>
      <c r="V2">
        <v>0.87893792800000003</v>
      </c>
      <c r="W2" t="s">
        <v>118</v>
      </c>
      <c r="AB2">
        <v>7</v>
      </c>
    </row>
    <row r="3" spans="1:38" x14ac:dyDescent="0.2">
      <c r="A3" s="28" t="s">
        <v>36</v>
      </c>
      <c r="B3" t="s">
        <v>120</v>
      </c>
      <c r="C3">
        <v>16</v>
      </c>
      <c r="F3">
        <v>-7886.3149219999996</v>
      </c>
      <c r="G3">
        <v>31</v>
      </c>
      <c r="H3">
        <v>-7802.1683990000001</v>
      </c>
      <c r="I3">
        <f>G3+1</f>
        <v>32</v>
      </c>
      <c r="J3">
        <v>-7802.0552619999999</v>
      </c>
      <c r="K3">
        <f>I3+2</f>
        <v>34</v>
      </c>
      <c r="L3">
        <v>-7796.1081199999999</v>
      </c>
      <c r="M3">
        <f>I3</f>
        <v>32</v>
      </c>
      <c r="N3">
        <v>-7794.5799699999998</v>
      </c>
      <c r="O3">
        <f>K3</f>
        <v>34</v>
      </c>
      <c r="R3" s="35">
        <f>2*(J3-H3)</f>
        <v>0.22627400000055786</v>
      </c>
      <c r="S3">
        <v>0.89302830700000002</v>
      </c>
      <c r="T3" t="s">
        <v>118</v>
      </c>
      <c r="U3" s="35">
        <f>2*(N3-L3)</f>
        <v>3.0563000000001921</v>
      </c>
      <c r="V3">
        <v>0.21693662899999999</v>
      </c>
      <c r="W3" t="s">
        <v>118</v>
      </c>
      <c r="AB3">
        <v>7</v>
      </c>
    </row>
    <row r="4" spans="1:38" x14ac:dyDescent="0.2">
      <c r="A4" s="28" t="s">
        <v>37</v>
      </c>
      <c r="B4" t="s">
        <v>120</v>
      </c>
      <c r="C4">
        <v>15</v>
      </c>
      <c r="F4">
        <v>-10569.443101000001</v>
      </c>
      <c r="G4">
        <v>29</v>
      </c>
      <c r="H4">
        <v>-10468.693595000001</v>
      </c>
      <c r="I4">
        <f>G4+1</f>
        <v>30</v>
      </c>
      <c r="J4">
        <v>-10468.693595000001</v>
      </c>
      <c r="K4">
        <f>I4+2</f>
        <v>32</v>
      </c>
      <c r="L4">
        <v>-10464.635102</v>
      </c>
      <c r="M4">
        <f>I4</f>
        <v>30</v>
      </c>
      <c r="N4">
        <v>-10463.657278999999</v>
      </c>
      <c r="O4">
        <f>K4</f>
        <v>32</v>
      </c>
      <c r="R4" s="35">
        <f>2*(J4-H4)</f>
        <v>0</v>
      </c>
      <c r="S4" t="s">
        <v>117</v>
      </c>
      <c r="T4" t="s">
        <v>118</v>
      </c>
      <c r="U4" s="35">
        <f>2*(N4-L4)</f>
        <v>1.9556460000021616</v>
      </c>
      <c r="V4">
        <v>0.376129041</v>
      </c>
      <c r="W4" t="s">
        <v>118</v>
      </c>
      <c r="AB4">
        <v>7</v>
      </c>
    </row>
    <row r="5" spans="1:38" x14ac:dyDescent="0.2">
      <c r="A5" s="55" t="s">
        <v>32</v>
      </c>
      <c r="B5" t="s">
        <v>120</v>
      </c>
      <c r="C5">
        <v>16</v>
      </c>
      <c r="F5">
        <v>-11485.53781</v>
      </c>
      <c r="G5">
        <v>31</v>
      </c>
      <c r="H5">
        <v>-11378.477644000001</v>
      </c>
      <c r="I5">
        <f t="shared" ref="I5:I12" si="0">G5+1</f>
        <v>32</v>
      </c>
      <c r="J5">
        <v>-11376.813414</v>
      </c>
      <c r="K5">
        <f t="shared" ref="K5:K12" si="1">I5+2</f>
        <v>34</v>
      </c>
      <c r="L5">
        <v>-11383.842527999999</v>
      </c>
      <c r="M5">
        <f t="shared" ref="M5:M12" si="2">I5</f>
        <v>32</v>
      </c>
      <c r="N5">
        <v>-11377.122691</v>
      </c>
      <c r="O5">
        <f t="shared" ref="O5:O12" si="3">K5</f>
        <v>34</v>
      </c>
      <c r="P5">
        <v>-11378.183815</v>
      </c>
      <c r="Q5">
        <v>33</v>
      </c>
      <c r="R5" s="35">
        <f t="shared" ref="R5:R12" si="4">2*(J5-H5)</f>
        <v>3.3284600000006321</v>
      </c>
      <c r="S5" s="46">
        <v>0.18933639099999999</v>
      </c>
      <c r="T5" t="s">
        <v>118</v>
      </c>
      <c r="U5" s="35">
        <f t="shared" ref="U5:U12" si="5">2*(N5-L5)</f>
        <v>13.439673999997467</v>
      </c>
      <c r="V5" s="1">
        <v>1.206735E-3</v>
      </c>
      <c r="W5" s="1" t="s">
        <v>124</v>
      </c>
      <c r="X5" s="35">
        <f>2*(N5-P5)</f>
        <v>2.1222479999996722</v>
      </c>
      <c r="Y5">
        <v>0.14517332799999999</v>
      </c>
      <c r="Z5" t="s">
        <v>118</v>
      </c>
    </row>
    <row r="6" spans="1:38" x14ac:dyDescent="0.2">
      <c r="A6" s="28" t="s">
        <v>33</v>
      </c>
      <c r="B6" t="s">
        <v>120</v>
      </c>
      <c r="C6">
        <v>16</v>
      </c>
      <c r="F6">
        <v>-19806.476812000001</v>
      </c>
      <c r="G6">
        <v>31</v>
      </c>
      <c r="H6">
        <v>-19687.863152999998</v>
      </c>
      <c r="I6">
        <f t="shared" si="0"/>
        <v>32</v>
      </c>
      <c r="J6">
        <v>-19687.863152999998</v>
      </c>
      <c r="K6">
        <f t="shared" si="1"/>
        <v>34</v>
      </c>
      <c r="L6">
        <v>-19685.137381</v>
      </c>
      <c r="M6">
        <f t="shared" si="2"/>
        <v>32</v>
      </c>
      <c r="N6">
        <v>-19684.258222</v>
      </c>
      <c r="O6">
        <f t="shared" si="3"/>
        <v>34</v>
      </c>
      <c r="R6" s="35">
        <f t="shared" si="4"/>
        <v>0</v>
      </c>
      <c r="S6" t="s">
        <v>117</v>
      </c>
      <c r="T6" t="s">
        <v>118</v>
      </c>
      <c r="U6" s="35">
        <f t="shared" si="5"/>
        <v>1.7583180000001448</v>
      </c>
      <c r="V6">
        <v>0.41513189099999998</v>
      </c>
      <c r="W6" t="s">
        <v>118</v>
      </c>
    </row>
    <row r="7" spans="1:38" x14ac:dyDescent="0.2">
      <c r="A7" s="28" t="s">
        <v>28</v>
      </c>
      <c r="B7" t="s">
        <v>120</v>
      </c>
      <c r="C7">
        <v>16</v>
      </c>
      <c r="F7">
        <v>-8698.1448820000005</v>
      </c>
      <c r="G7">
        <v>31</v>
      </c>
      <c r="H7">
        <v>-8572.9962080000005</v>
      </c>
      <c r="I7">
        <f t="shared" si="0"/>
        <v>32</v>
      </c>
      <c r="J7">
        <v>-8572.9962080000005</v>
      </c>
      <c r="K7">
        <f t="shared" si="1"/>
        <v>34</v>
      </c>
      <c r="L7">
        <v>-8574.4417040000008</v>
      </c>
      <c r="M7">
        <f t="shared" si="2"/>
        <v>32</v>
      </c>
      <c r="N7">
        <v>-8571.7810239999999</v>
      </c>
      <c r="O7">
        <f t="shared" si="3"/>
        <v>34</v>
      </c>
      <c r="P7">
        <v>-8571.8003979999994</v>
      </c>
      <c r="Q7">
        <v>33</v>
      </c>
      <c r="R7" s="35">
        <f t="shared" si="4"/>
        <v>0</v>
      </c>
      <c r="S7" t="s">
        <v>117</v>
      </c>
      <c r="T7" t="s">
        <v>118</v>
      </c>
      <c r="U7" s="35">
        <f t="shared" si="5"/>
        <v>5.3213600000017323</v>
      </c>
      <c r="V7">
        <v>6.9900672999999997E-2</v>
      </c>
      <c r="W7" t="s">
        <v>129</v>
      </c>
      <c r="X7" s="35">
        <f>2*(N7-P7)</f>
        <v>3.874799999903189E-2</v>
      </c>
      <c r="Y7">
        <v>0.84394874399999997</v>
      </c>
      <c r="Z7" t="s">
        <v>118</v>
      </c>
    </row>
    <row r="8" spans="1:38" x14ac:dyDescent="0.2">
      <c r="A8" s="56" t="s">
        <v>29</v>
      </c>
      <c r="B8" t="s">
        <v>120</v>
      </c>
      <c r="C8">
        <v>15</v>
      </c>
      <c r="F8">
        <v>-6971.5501139999997</v>
      </c>
      <c r="G8">
        <v>29</v>
      </c>
      <c r="H8">
        <v>-6915.1357289999996</v>
      </c>
      <c r="I8">
        <f t="shared" si="0"/>
        <v>30</v>
      </c>
      <c r="J8">
        <v>-6913.9714050000002</v>
      </c>
      <c r="K8">
        <f t="shared" si="1"/>
        <v>32</v>
      </c>
      <c r="L8">
        <v>-6919.0801430000001</v>
      </c>
      <c r="M8">
        <f t="shared" si="2"/>
        <v>30</v>
      </c>
      <c r="N8">
        <v>-6914.3317520000001</v>
      </c>
      <c r="O8">
        <f t="shared" si="3"/>
        <v>32</v>
      </c>
      <c r="P8">
        <v>-6915.1417309999997</v>
      </c>
      <c r="Q8">
        <v>31</v>
      </c>
      <c r="R8" s="35">
        <f t="shared" si="4"/>
        <v>2.3286479999987932</v>
      </c>
      <c r="S8">
        <v>0.31213359299999999</v>
      </c>
      <c r="T8" t="s">
        <v>118</v>
      </c>
      <c r="U8" s="35">
        <f t="shared" si="5"/>
        <v>9.4967820000001666</v>
      </c>
      <c r="V8" s="1">
        <v>8.6656270000000004E-3</v>
      </c>
      <c r="W8" s="1" t="s">
        <v>122</v>
      </c>
      <c r="X8" s="35">
        <f>2*(N8-P8)</f>
        <v>1.6199579999993148</v>
      </c>
      <c r="Y8">
        <v>0.20309764399999999</v>
      </c>
      <c r="Z8" t="s">
        <v>118</v>
      </c>
    </row>
    <row r="9" spans="1:38" x14ac:dyDescent="0.2">
      <c r="A9" s="28" t="s">
        <v>20</v>
      </c>
      <c r="B9" t="s">
        <v>120</v>
      </c>
      <c r="C9">
        <v>16</v>
      </c>
      <c r="F9">
        <v>-4783.6390600000004</v>
      </c>
      <c r="G9">
        <v>31</v>
      </c>
      <c r="H9">
        <v>-4754.1150900000002</v>
      </c>
      <c r="I9">
        <f t="shared" si="0"/>
        <v>32</v>
      </c>
      <c r="J9">
        <v>-4754.1150900000002</v>
      </c>
      <c r="K9">
        <f t="shared" si="1"/>
        <v>34</v>
      </c>
      <c r="L9">
        <v>-4748.062707</v>
      </c>
      <c r="M9">
        <f t="shared" si="2"/>
        <v>32</v>
      </c>
      <c r="N9">
        <v>-4748.0627260000001</v>
      </c>
      <c r="O9">
        <f t="shared" si="3"/>
        <v>34</v>
      </c>
      <c r="R9" s="35">
        <f t="shared" si="4"/>
        <v>0</v>
      </c>
      <c r="S9" t="s">
        <v>117</v>
      </c>
      <c r="T9" t="s">
        <v>118</v>
      </c>
      <c r="U9" s="35">
        <f t="shared" si="5"/>
        <v>-3.8000000131432898E-5</v>
      </c>
      <c r="V9" t="s">
        <v>117</v>
      </c>
      <c r="W9" s="4" t="s">
        <v>118</v>
      </c>
      <c r="AA9" s="35">
        <v>0.36849999999999999</v>
      </c>
      <c r="AB9">
        <v>7</v>
      </c>
    </row>
    <row r="10" spans="1:38" x14ac:dyDescent="0.2">
      <c r="A10" s="58" t="s">
        <v>22</v>
      </c>
      <c r="B10" t="s">
        <v>120</v>
      </c>
      <c r="C10">
        <v>15</v>
      </c>
      <c r="F10">
        <v>-12281.340002999999</v>
      </c>
      <c r="G10">
        <v>29</v>
      </c>
      <c r="H10">
        <v>-12207.526856</v>
      </c>
      <c r="I10">
        <f t="shared" si="0"/>
        <v>30</v>
      </c>
      <c r="J10">
        <v>-12202.532192000001</v>
      </c>
      <c r="K10">
        <f t="shared" si="1"/>
        <v>32</v>
      </c>
      <c r="L10">
        <v>-12211.62916</v>
      </c>
      <c r="M10">
        <f t="shared" si="2"/>
        <v>30</v>
      </c>
      <c r="N10">
        <v>-12202.240999</v>
      </c>
      <c r="O10">
        <f t="shared" si="3"/>
        <v>32</v>
      </c>
      <c r="P10">
        <v>-12207.568858000001</v>
      </c>
      <c r="Q10">
        <v>31</v>
      </c>
      <c r="R10" s="35">
        <f>2*(J10-H10)</f>
        <v>9.9893279999996594</v>
      </c>
      <c r="S10" s="3">
        <v>6.7739970000000004E-3</v>
      </c>
      <c r="T10" s="1" t="s">
        <v>122</v>
      </c>
      <c r="U10" s="35">
        <f t="shared" si="5"/>
        <v>18.776322000001528</v>
      </c>
      <c r="V10" s="1">
        <v>8.3708999999999994E-5</v>
      </c>
      <c r="W10" s="1" t="s">
        <v>123</v>
      </c>
      <c r="X10" s="35">
        <f>2*(N10-P10)</f>
        <v>10.655718000001798</v>
      </c>
      <c r="Y10" s="1">
        <v>1.0973109999999999E-3</v>
      </c>
      <c r="Z10" s="1" t="s">
        <v>124</v>
      </c>
      <c r="AB10">
        <v>8</v>
      </c>
    </row>
    <row r="11" spans="1:38" x14ac:dyDescent="0.2">
      <c r="A11" s="28" t="s">
        <v>25</v>
      </c>
      <c r="B11" t="s">
        <v>120</v>
      </c>
      <c r="C11">
        <v>16</v>
      </c>
      <c r="F11">
        <v>-9800.8201110000009</v>
      </c>
      <c r="G11">
        <v>31</v>
      </c>
      <c r="H11">
        <v>-9708.3850789999997</v>
      </c>
      <c r="I11">
        <f t="shared" si="0"/>
        <v>32</v>
      </c>
      <c r="J11">
        <v>-9708.3850789999997</v>
      </c>
      <c r="K11">
        <f t="shared" si="1"/>
        <v>34</v>
      </c>
      <c r="L11">
        <v>-9700.2254699999994</v>
      </c>
      <c r="M11">
        <f t="shared" si="2"/>
        <v>32</v>
      </c>
      <c r="N11">
        <v>-9699.1858190000003</v>
      </c>
      <c r="O11">
        <f t="shared" si="3"/>
        <v>34</v>
      </c>
      <c r="R11" s="35">
        <f t="shared" si="4"/>
        <v>0</v>
      </c>
      <c r="S11" t="s">
        <v>117</v>
      </c>
      <c r="T11" t="s">
        <v>118</v>
      </c>
      <c r="U11" s="35">
        <f t="shared" si="5"/>
        <v>2.0793019999982789</v>
      </c>
      <c r="V11">
        <v>0.353578059</v>
      </c>
      <c r="W11" t="s">
        <v>118</v>
      </c>
    </row>
    <row r="12" spans="1:38" x14ac:dyDescent="0.2">
      <c r="A12" s="55" t="s">
        <v>39</v>
      </c>
      <c r="B12" t="s">
        <v>120</v>
      </c>
      <c r="C12">
        <v>16</v>
      </c>
      <c r="F12">
        <v>-21712.086826999999</v>
      </c>
      <c r="G12">
        <v>31</v>
      </c>
      <c r="H12">
        <v>-21605.107121000001</v>
      </c>
      <c r="I12">
        <f t="shared" si="0"/>
        <v>32</v>
      </c>
      <c r="J12">
        <v>-21605.107121000001</v>
      </c>
      <c r="K12">
        <f t="shared" si="1"/>
        <v>34</v>
      </c>
      <c r="L12">
        <v>-21608.32861</v>
      </c>
      <c r="M12">
        <f t="shared" si="2"/>
        <v>32</v>
      </c>
      <c r="N12">
        <v>-21604.609041</v>
      </c>
      <c r="O12">
        <f t="shared" si="3"/>
        <v>34</v>
      </c>
      <c r="P12">
        <v>-21604.755250999999</v>
      </c>
      <c r="Q12">
        <v>33</v>
      </c>
      <c r="R12" s="35">
        <f t="shared" si="4"/>
        <v>0</v>
      </c>
      <c r="S12" t="s">
        <v>117</v>
      </c>
      <c r="T12" t="s">
        <v>118</v>
      </c>
      <c r="U12" s="35">
        <f t="shared" si="5"/>
        <v>7.4391380000015488</v>
      </c>
      <c r="V12" s="1">
        <v>2.4244414999999998E-2</v>
      </c>
      <c r="W12" s="1" t="s">
        <v>122</v>
      </c>
      <c r="X12" s="35">
        <f>2*(N12-P12)</f>
        <v>0.29241999999794643</v>
      </c>
      <c r="Y12">
        <v>0.588673895</v>
      </c>
      <c r="Z12" t="s">
        <v>118</v>
      </c>
    </row>
    <row r="13" spans="1:38" x14ac:dyDescent="0.2">
      <c r="A13" s="28"/>
    </row>
    <row r="14" spans="1:38" x14ac:dyDescent="0.2">
      <c r="A14" s="28"/>
    </row>
    <row r="17" spans="1:1" x14ac:dyDescent="0.2">
      <c r="A17" s="28"/>
    </row>
    <row r="18" spans="1:1" x14ac:dyDescent="0.2">
      <c r="A18" s="28"/>
    </row>
    <row r="19" spans="1:1" x14ac:dyDescent="0.2">
      <c r="A19" s="28"/>
    </row>
    <row r="20" spans="1:1" x14ac:dyDescent="0.2">
      <c r="A20" s="28"/>
    </row>
    <row r="21" spans="1:1" x14ac:dyDescent="0.2">
      <c r="A21" s="57"/>
    </row>
    <row r="22" spans="1:1" x14ac:dyDescent="0.2">
      <c r="A22" s="28"/>
    </row>
    <row r="23" spans="1:1" x14ac:dyDescent="0.2">
      <c r="A23" s="57"/>
    </row>
    <row r="24" spans="1:1" x14ac:dyDescent="0.2">
      <c r="A24" s="57"/>
    </row>
    <row r="25" spans="1:1" x14ac:dyDescent="0.2">
      <c r="A25" s="28"/>
    </row>
    <row r="26" spans="1:1" x14ac:dyDescent="0.2">
      <c r="A26" s="28"/>
    </row>
    <row r="27" spans="1:1" x14ac:dyDescent="0.2">
      <c r="A27" s="28"/>
    </row>
    <row r="28" spans="1:1" x14ac:dyDescent="0.2">
      <c r="A28" s="28"/>
    </row>
    <row r="30" spans="1:1" x14ac:dyDescent="0.2">
      <c r="A30" s="28"/>
    </row>
    <row r="31" spans="1:1" x14ac:dyDescent="0.2">
      <c r="A31" s="28"/>
    </row>
    <row r="32" spans="1:1" x14ac:dyDescent="0.2">
      <c r="A32" s="28"/>
    </row>
    <row r="33" spans="1:1" x14ac:dyDescent="0.2">
      <c r="A33" s="28"/>
    </row>
    <row r="34" spans="1:1" x14ac:dyDescent="0.2">
      <c r="A34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Transcripts</vt:lpstr>
      <vt:lpstr>Divergence - Human Macaque</vt:lpstr>
      <vt:lpstr>Polymorphism - Human</vt:lpstr>
      <vt:lpstr>CODEML - Species Tree</vt:lpstr>
      <vt:lpstr>CODEML - Gene Tree</vt:lpstr>
      <vt:lpstr>CODEML - no MNM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DAPPER</dc:creator>
  <cp:lastModifiedBy>AMY DAPPER</cp:lastModifiedBy>
  <dcterms:created xsi:type="dcterms:W3CDTF">2018-07-11T22:06:58Z</dcterms:created>
  <dcterms:modified xsi:type="dcterms:W3CDTF">2018-07-21T16:21:25Z</dcterms:modified>
</cp:coreProperties>
</file>