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4840" yWindow="1160" windowWidth="25040" windowHeight="17820" tabRatio="500"/>
  </bookViews>
  <sheets>
    <sheet name="BOM" sheetId="1" r:id="rId1"/>
  </sheets>
  <definedNames>
    <definedName name="_xlnm.Print_Area" localSheetId="0">BOM!$A$1:$F$71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1" l="1"/>
  <c r="C47" i="1"/>
  <c r="C13" i="1"/>
  <c r="C23" i="1"/>
  <c r="C19" i="1"/>
  <c r="C21" i="1"/>
  <c r="D21" i="1"/>
  <c r="D23" i="1"/>
  <c r="D19" i="1"/>
  <c r="C18" i="1"/>
  <c r="D18" i="1"/>
  <c r="C6" i="1"/>
  <c r="C69" i="1"/>
  <c r="D69" i="1"/>
  <c r="C24" i="1"/>
  <c r="D24" i="1"/>
  <c r="D20" i="1"/>
  <c r="C56" i="1"/>
  <c r="D56" i="1"/>
  <c r="C55" i="1"/>
  <c r="D55" i="1"/>
  <c r="D53" i="1"/>
  <c r="C54" i="1"/>
  <c r="D54" i="1"/>
  <c r="D14" i="1"/>
  <c r="D52" i="1"/>
  <c r="D36" i="1"/>
  <c r="D35" i="1"/>
  <c r="D34" i="1"/>
  <c r="D33" i="1"/>
  <c r="D3" i="1"/>
  <c r="D12" i="1"/>
  <c r="D22" i="1"/>
  <c r="D17" i="1"/>
  <c r="C7" i="1"/>
  <c r="D7" i="1"/>
  <c r="C9" i="1"/>
  <c r="D9" i="1"/>
  <c r="C11" i="1"/>
  <c r="D11" i="1"/>
  <c r="C15" i="1"/>
  <c r="D15" i="1"/>
  <c r="D6" i="1"/>
  <c r="C4" i="1"/>
  <c r="D4" i="1"/>
  <c r="D39" i="1"/>
  <c r="D42" i="1"/>
  <c r="D40" i="1"/>
  <c r="D65" i="1"/>
  <c r="D66" i="1"/>
  <c r="C67" i="1"/>
  <c r="D67" i="1"/>
  <c r="C68" i="1"/>
  <c r="D68" i="1"/>
  <c r="D59" i="1"/>
  <c r="C28" i="1"/>
  <c r="D28" i="1"/>
  <c r="D30" i="1"/>
  <c r="D43" i="1"/>
  <c r="D62" i="1"/>
  <c r="D47" i="1"/>
  <c r="D50" i="1"/>
  <c r="D32" i="1"/>
  <c r="C51" i="1"/>
  <c r="D51" i="1"/>
  <c r="D31" i="1"/>
  <c r="D49" i="1"/>
  <c r="C48" i="1"/>
  <c r="D48" i="1"/>
  <c r="C46" i="1"/>
  <c r="D46" i="1"/>
  <c r="D5" i="1"/>
  <c r="D45" i="1"/>
  <c r="D29" i="1"/>
  <c r="D13" i="1"/>
  <c r="C16" i="1"/>
  <c r="D16" i="1"/>
  <c r="C8" i="1"/>
  <c r="D8" i="1"/>
  <c r="D41" i="1"/>
  <c r="D44" i="1"/>
  <c r="D60" i="1"/>
  <c r="C61" i="1"/>
  <c r="D61" i="1"/>
  <c r="D10" i="1"/>
  <c r="D71" i="1"/>
</calcChain>
</file>

<file path=xl/sharedStrings.xml><?xml version="1.0" encoding="utf-8"?>
<sst xmlns="http://schemas.openxmlformats.org/spreadsheetml/2006/main" count="189" uniqueCount="129">
  <si>
    <t>Description</t>
  </si>
  <si>
    <t>Raspberry Pi B+</t>
  </si>
  <si>
    <t>ADS1115 ADC</t>
  </si>
  <si>
    <t>16x2 LCD display</t>
  </si>
  <si>
    <t>Ebay</t>
  </si>
  <si>
    <t>Home Depot</t>
  </si>
  <si>
    <t>Quantity</t>
  </si>
  <si>
    <t>Unit Price</t>
  </si>
  <si>
    <t>Total Price</t>
  </si>
  <si>
    <t>Purchased From</t>
  </si>
  <si>
    <t>2” long 1/4” hex 6-32 spacer standoff</t>
  </si>
  <si>
    <t>Sparkfun</t>
  </si>
  <si>
    <t>Raspberry Pi - Slice of PI/O (kit)</t>
  </si>
  <si>
    <t>Portable 12V Car Immersion Heater Tea Coffee Water Auto Electric Heater</t>
  </si>
  <si>
    <t>Amazon</t>
  </si>
  <si>
    <t>Adafruit</t>
  </si>
  <si>
    <t>Op amp – TLV2462</t>
  </si>
  <si>
    <t>DS1307 RTC module</t>
  </si>
  <si>
    <t>Micro-USB breakout</t>
  </si>
  <si>
    <t>Piezo Buzzer 3Pcs 5V Active ( YMD12095G-5V )</t>
  </si>
  <si>
    <t>Momentary Button - Panel Mount (Black)</t>
  </si>
  <si>
    <t>Schottky diodes</t>
  </si>
  <si>
    <t>Permaproto half-size breadboard</t>
  </si>
  <si>
    <t>6 inch Right Angle Short HDMI 1.4 Male to Female Extension Cable Adapter</t>
  </si>
  <si>
    <t>Solar Panel Cable 16 AWG - MC4 PV Extension- 6FT</t>
  </si>
  <si>
    <t>Total</t>
  </si>
  <si>
    <t>6061 Aluminum rod - 0.75" x 11"</t>
  </si>
  <si>
    <t>2n2222a transistor</t>
  </si>
  <si>
    <t>2 ohm / 2R - 1 watt 1W - 5% - Carbon Film Resistors</t>
  </si>
  <si>
    <t>Zinc Plated Split Ring Pipe Hangers ¾" - H72-075</t>
  </si>
  <si>
    <t>Acrylic sheet (11x14 .093 Clear)</t>
  </si>
  <si>
    <t>1/4" OD x 10' refrigeration coil PCLE-250R010 (copper tube)</t>
  </si>
  <si>
    <t>Contoured Acrylic Model Display Case 12"x6"x6" (FlyteLine)</t>
  </si>
  <si>
    <t>Button Head Allen Bolts 3/8-16 X 1/2" Stainless Steel</t>
  </si>
  <si>
    <t>Micro USB 2.0 Type B Male To Female M/F Extension Extender</t>
  </si>
  <si>
    <t>Micro USB Cable - A to Right Angle Micro B (UUSBHAUB1RA) - 1ft</t>
  </si>
  <si>
    <t>EasyAcc 15000 mAh battery pack</t>
  </si>
  <si>
    <t>16GB MicroSD card</t>
  </si>
  <si>
    <t>40X Dupont Wire Male to Female Jumper Cable 20cm</t>
  </si>
  <si>
    <t>Heat shrink 2.5mm - 6m</t>
  </si>
  <si>
    <t>Heat shrink 7mm - 3m</t>
  </si>
  <si>
    <t>Female Thread Brass Pillar PCB Standoff Hexagonal Spacer M3x10mm</t>
  </si>
  <si>
    <t>StarTech PC Mounting Computer Screws M3 x 1/4-Inches Long Standoff - 50 Pack SCREWM3</t>
  </si>
  <si>
    <t>Load circuit</t>
  </si>
  <si>
    <t>Meters</t>
  </si>
  <si>
    <t>Computer and Electronics</t>
  </si>
  <si>
    <t>Power</t>
  </si>
  <si>
    <t>Enclosure</t>
  </si>
  <si>
    <t>180kΩ resistor - 1/4W</t>
  </si>
  <si>
    <t>8.2kΩ resistor - 1/4W</t>
  </si>
  <si>
    <t>5.6kΩ resistor - 1/4W</t>
  </si>
  <si>
    <t>82kΩ resistor - 1/4W</t>
  </si>
  <si>
    <t>1.5kΩ resistor - 1/4W</t>
  </si>
  <si>
    <t>1kΩ resistor - 1/4W</t>
  </si>
  <si>
    <t>10kΩ resistor - 1/4W</t>
  </si>
  <si>
    <t>Hookup wire - red ($2.50/25ft)</t>
  </si>
  <si>
    <t>Hookup wire - black ($2.50/25ft)</t>
  </si>
  <si>
    <t>Hookup wire - yellow ($2.50/25ft)</t>
  </si>
  <si>
    <t>#8 1/2 in. Phillips Pan-Head Self-Drilling Screws (300-Pack) - Teks 21350</t>
  </si>
  <si>
    <t>1/4 in. x 3/4 in. x 10 ft. Black Sponge Rubber Foam Weatherstrip Tape - MD 06593</t>
  </si>
  <si>
    <t>Small extra tall round rubber feet</t>
  </si>
  <si>
    <t>#6-32 tpi x 3/4 in. Zinc-Plated Round-Head Combo Drive Machine Screw (8-Piece) - Everbilt 803031</t>
  </si>
  <si>
    <t>Notes</t>
  </si>
  <si>
    <t>Sainsmart clone</t>
  </si>
  <si>
    <t>Just need white conductor; have to cut off brown sheathing</t>
  </si>
  <si>
    <t>Aluminum Heatsink Cooling Cooler Heat Spreader for 5 x 3W Aquarium LED Light</t>
  </si>
  <si>
    <t>Ebay (China/HK)</t>
  </si>
  <si>
    <t>Active Low 8 Channel Relay Module Board for Arduino PIC AVR MCU ARM 5V</t>
  </si>
  <si>
    <t>Optional if RPi is set up as wifi AP</t>
  </si>
  <si>
    <t>50 ft. 18/2 Thermostat Wire - solid core 210-1002BR</t>
  </si>
  <si>
    <t>120W, 10A, 2cm i.d.</t>
  </si>
  <si>
    <t>6 ohm 50W power resistors</t>
  </si>
  <si>
    <t>Only available in even numbers unfortunately</t>
  </si>
  <si>
    <t>For snubbers</t>
  </si>
  <si>
    <t>Need to wrap with 39" of heavy duty aluminum foil to increase diameter to 2cm</t>
  </si>
  <si>
    <t>Cut in half</t>
  </si>
  <si>
    <t>Cut 28 pieces, each 1.25" long - protection for heating coil filaments</t>
  </si>
  <si>
    <t>1/2 in. 36 in. Plain Steel Flat Bar with 1/8 in. Thick - Crown Bolt 43970</t>
  </si>
  <si>
    <t xml:space="preserve">Cut into four 9" pieces, drill holes - each pair clamps one set of coil legs </t>
  </si>
  <si>
    <t>For coil clamps</t>
  </si>
  <si>
    <t>Heavy Duty 20A 125V AC 15A 250V AC DPST On/Off 2 Position 4 Term Toggle Switch</t>
  </si>
  <si>
    <t>DPST switch</t>
  </si>
  <si>
    <t>Connect split-ring hangers to case</t>
  </si>
  <si>
    <t>Support aluminum rods. Threaded hole is 3/8-16</t>
  </si>
  <si>
    <t>Size (L x W x H): Approx. 9.5 x 3 x 0.8 inch / 240 x 76 x 21mm. Cut in half.</t>
  </si>
  <si>
    <t>For filament to 18awg wire connection</t>
  </si>
  <si>
    <t>Goes around aluminum rods where clamped by split-ring hangers</t>
  </si>
  <si>
    <t>Fits around copper tubing and 18awg wire - strain relief</t>
  </si>
  <si>
    <t>Connect 6Ω power resistors to heat sink. Connect heat sink to acrylic case</t>
  </si>
  <si>
    <t>ADS1015 is cheaper and would be OK, but needs minor S/W change.</t>
  </si>
  <si>
    <t>10A/75mV Shunt Resistor</t>
  </si>
  <si>
    <t>Ammeter</t>
  </si>
  <si>
    <t>ADC input protection(4). Other one is for piezo circuit.</t>
  </si>
  <si>
    <t>Voltmeter - divider</t>
  </si>
  <si>
    <t>Ammeter - op amp circuit</t>
  </si>
  <si>
    <t>$10 cheaper than Pi 2</t>
  </si>
  <si>
    <t>I/O expansion</t>
  </si>
  <si>
    <t>8G would be fine, but only saves $1</t>
  </si>
  <si>
    <t>$1.90 from China</t>
  </si>
  <si>
    <t>Keeps time somewhat correct when not connected to internet</t>
  </si>
  <si>
    <t>2 per standoff</t>
  </si>
  <si>
    <t>Relay coil power (JD-VCC)</t>
  </si>
  <si>
    <t>One for RPi power. One for relay coil power (JD-VCC).</t>
  </si>
  <si>
    <t>Extension of battery charger port to case</t>
  </si>
  <si>
    <t>First IV Swinger used 12000 mAh model, now superseded by 15000 mAh.</t>
  </si>
  <si>
    <t>Used for: permaprotos (4), RPi (4), LCD (4), relay modules (8). First IV Swinger used F-M type, but F-F is much easier.</t>
  </si>
  <si>
    <t>Slice of PI/O to relay modules and other</t>
  </si>
  <si>
    <t>Shutdown button</t>
  </si>
  <si>
    <t>Piezo buzzer circuit</t>
  </si>
  <si>
    <t>DPST and shutdown pulldowns</t>
  </si>
  <si>
    <t>DPST, shutdown and piezo series</t>
  </si>
  <si>
    <t>permaproto connections</t>
  </si>
  <si>
    <t>Order without base</t>
  </si>
  <si>
    <t>Cut 12"x6" piece for base</t>
  </si>
  <si>
    <t>.750" wide x .437" tall, #6 screw</t>
  </si>
  <si>
    <t>Cut in half. Glue into corners of case.</t>
  </si>
  <si>
    <t>Screw feet into hex spacers glued in corners</t>
  </si>
  <si>
    <t>2"x3.2". 2 mounting holes.</t>
  </si>
  <si>
    <t>Single-Conductor #6 Stranded to 14 AWG Type BTC Copper Wire Connectors - Blackburn Model # BTC0614-B2-5</t>
  </si>
  <si>
    <t xml:space="preserve">Lugs to connect solar panel cables. Screw onto shunt resistor. </t>
  </si>
  <si>
    <t>#10-24 tpi x 3/4 in. Zinc-Plated Round-Head Combo Drive Machine Screw (8-Piece per Pack)</t>
  </si>
  <si>
    <t>#10-24 tpi Coarse Zinc-Plated Steel Wing Nut (4-Pack)</t>
  </si>
  <si>
    <t>#10 Zinc-Plated Steel Flat Washers (30-Pack)</t>
  </si>
  <si>
    <t>For coil clamps (4), and also shunt resistor to case (2)</t>
  </si>
  <si>
    <t>4.7µF/250V Radial Electrolytic Capacitor 105C</t>
  </si>
  <si>
    <t>Heavy Duty aluminum foil</t>
  </si>
  <si>
    <t>Grocery store</t>
  </si>
  <si>
    <t>Wrap aluminum rods to increase diameter from 3/4" to 2cm (39" each)</t>
  </si>
  <si>
    <t>Must be "active" type (Adafruit sells one called "breadboard friendly")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</si>
</sst>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164" formatCode="&quot;$&quot;#,##0.00;[Red]&quot;$&quot;#,##0.00"/>
  </numFmts>
  <fonts count="11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Liberation Sans"/>
    </font>
    <font>
      <b/>
      <sz val="10"/>
      <color theme="1"/>
      <name val="Liberation Sans"/>
    </font>
    <font>
      <sz val="10"/>
      <color rgb="FF000000"/>
      <name val="Liberation Sans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28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right" vertical="center" wrapText="1"/>
    </xf>
    <xf numFmtId="8" fontId="5" fillId="0" borderId="1" xfId="0" applyNumberFormat="1" applyFont="1" applyBorder="1" applyAlignment="1">
      <alignment horizontal="right" vertical="center" wrapText="1"/>
    </xf>
    <xf numFmtId="0" fontId="0" fillId="0" borderId="1" xfId="0" applyBorder="1" applyAlignment="1">
      <alignment wrapText="1"/>
    </xf>
    <xf numFmtId="164" fontId="5" fillId="0" borderId="1" xfId="0" applyNumberFormat="1" applyFont="1" applyBorder="1" applyAlignment="1">
      <alignment horizontal="righ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right" vertical="center" wrapText="1"/>
    </xf>
    <xf numFmtId="8" fontId="7" fillId="0" borderId="1" xfId="0" applyNumberFormat="1" applyFont="1" applyBorder="1" applyAlignment="1">
      <alignment horizontal="righ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right" vertical="center" wrapText="1"/>
    </xf>
    <xf numFmtId="0" fontId="0" fillId="0" borderId="0" xfId="0" applyBorder="1"/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right" vertical="center" wrapText="1"/>
    </xf>
    <xf numFmtId="8" fontId="5" fillId="0" borderId="0" xfId="0" applyNumberFormat="1" applyFont="1" applyBorder="1" applyAlignment="1">
      <alignment horizontal="right" vertical="center" wrapText="1"/>
    </xf>
    <xf numFmtId="0" fontId="0" fillId="0" borderId="0" xfId="0" applyBorder="1" applyAlignment="1">
      <alignment wrapText="1"/>
    </xf>
    <xf numFmtId="0" fontId="8" fillId="0" borderId="0" xfId="0" applyFont="1" applyBorder="1"/>
    <xf numFmtId="0" fontId="7" fillId="0" borderId="0" xfId="0" applyFont="1" applyBorder="1" applyAlignment="1">
      <alignment horizontal="right" vertical="center" wrapText="1"/>
    </xf>
    <xf numFmtId="0" fontId="10" fillId="0" borderId="0" xfId="0" applyFont="1" applyBorder="1"/>
    <xf numFmtId="0" fontId="0" fillId="0" borderId="0" xfId="0" applyBorder="1" applyAlignment="1">
      <alignment horizontal="right"/>
    </xf>
    <xf numFmtId="0" fontId="2" fillId="0" borderId="0" xfId="0" applyFont="1" applyBorder="1" applyAlignment="1">
      <alignment horizontal="right"/>
    </xf>
    <xf numFmtId="0" fontId="1" fillId="2" borderId="1" xfId="1" applyBorder="1" applyAlignment="1">
      <alignment horizontal="center" vertical="center" wrapText="1"/>
    </xf>
    <xf numFmtId="0" fontId="1" fillId="2" borderId="1" xfId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right" vertical="center" wrapText="1"/>
    </xf>
    <xf numFmtId="8" fontId="5" fillId="0" borderId="2" xfId="0" applyNumberFormat="1" applyFont="1" applyBorder="1" applyAlignment="1">
      <alignment horizontal="right" vertical="center"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</cellXfs>
  <cellStyles count="22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132"/>
  <sheetViews>
    <sheetView tabSelected="1" workbookViewId="0">
      <selection activeCell="G12" sqref="G12"/>
    </sheetView>
  </sheetViews>
  <sheetFormatPr baseColWidth="10" defaultRowHeight="15" x14ac:dyDescent="0"/>
  <cols>
    <col min="1" max="1" width="55" style="14" customWidth="1"/>
    <col min="2" max="2" width="10.83203125" style="14"/>
    <col min="3" max="3" width="11.83203125" style="14" customWidth="1"/>
    <col min="4" max="4" width="11" style="14" customWidth="1"/>
    <col min="5" max="5" width="15" style="14" customWidth="1"/>
    <col min="6" max="6" width="49.6640625" style="14" customWidth="1"/>
    <col min="7" max="7" width="76.5" style="14" customWidth="1"/>
    <col min="8" max="16384" width="10.83203125" style="14"/>
  </cols>
  <sheetData>
    <row r="1" spans="1:7">
      <c r="A1" s="2" t="s">
        <v>0</v>
      </c>
      <c r="B1" s="2" t="s">
        <v>6</v>
      </c>
      <c r="C1" s="2" t="s">
        <v>7</v>
      </c>
      <c r="D1" s="3" t="s">
        <v>8</v>
      </c>
      <c r="E1" s="2" t="s">
        <v>9</v>
      </c>
      <c r="F1" s="1" t="s">
        <v>62</v>
      </c>
    </row>
    <row r="2" spans="1:7">
      <c r="A2" s="24" t="s">
        <v>43</v>
      </c>
      <c r="B2" s="24"/>
      <c r="C2" s="24"/>
      <c r="D2" s="24"/>
      <c r="E2" s="24"/>
      <c r="F2" s="24"/>
    </row>
    <row r="3" spans="1:7" ht="26">
      <c r="A3" s="4" t="s">
        <v>13</v>
      </c>
      <c r="B3" s="5">
        <v>14</v>
      </c>
      <c r="C3" s="6">
        <v>2.67</v>
      </c>
      <c r="D3" s="6">
        <f t="shared" ref="D3:D25" si="0">B3*C3</f>
        <v>37.379999999999995</v>
      </c>
      <c r="E3" s="4" t="s">
        <v>66</v>
      </c>
      <c r="F3" s="7" t="s">
        <v>70</v>
      </c>
    </row>
    <row r="4" spans="1:7" ht="26">
      <c r="A4" s="4" t="s">
        <v>67</v>
      </c>
      <c r="B4" s="5">
        <v>2</v>
      </c>
      <c r="C4" s="6">
        <f>27.99/4</f>
        <v>6.9974999999999996</v>
      </c>
      <c r="D4" s="6">
        <f t="shared" si="0"/>
        <v>13.994999999999999</v>
      </c>
      <c r="E4" s="4" t="s">
        <v>4</v>
      </c>
      <c r="F4" s="7" t="s">
        <v>63</v>
      </c>
    </row>
    <row r="5" spans="1:7">
      <c r="A5" s="4" t="s">
        <v>69</v>
      </c>
      <c r="B5" s="5">
        <v>1</v>
      </c>
      <c r="C5" s="8">
        <v>10.07</v>
      </c>
      <c r="D5" s="6">
        <f t="shared" si="0"/>
        <v>10.07</v>
      </c>
      <c r="E5" s="4" t="s">
        <v>5</v>
      </c>
      <c r="F5" s="7" t="s">
        <v>64</v>
      </c>
      <c r="G5" s="19"/>
    </row>
    <row r="6" spans="1:7" ht="30">
      <c r="A6" s="4" t="s">
        <v>65</v>
      </c>
      <c r="B6" s="5">
        <v>1</v>
      </c>
      <c r="C6" s="6">
        <f>8.63</f>
        <v>8.6300000000000008</v>
      </c>
      <c r="D6" s="6">
        <f t="shared" si="0"/>
        <v>8.6300000000000008</v>
      </c>
      <c r="E6" s="4" t="s">
        <v>66</v>
      </c>
      <c r="F6" s="7" t="s">
        <v>84</v>
      </c>
    </row>
    <row r="7" spans="1:7">
      <c r="A7" s="4" t="s">
        <v>71</v>
      </c>
      <c r="B7" s="5">
        <v>5</v>
      </c>
      <c r="C7" s="6">
        <f>6.53/4</f>
        <v>1.6325000000000001</v>
      </c>
      <c r="D7" s="6">
        <f t="shared" si="0"/>
        <v>8.1624999999999996</v>
      </c>
      <c r="E7" s="4" t="s">
        <v>4</v>
      </c>
      <c r="F7" s="7" t="s">
        <v>72</v>
      </c>
    </row>
    <row r="8" spans="1:7">
      <c r="A8" s="4" t="s">
        <v>28</v>
      </c>
      <c r="B8" s="5">
        <v>20</v>
      </c>
      <c r="C8" s="6">
        <f>3.1/8</f>
        <v>0.38750000000000001</v>
      </c>
      <c r="D8" s="6">
        <f t="shared" si="0"/>
        <v>7.75</v>
      </c>
      <c r="E8" s="4" t="s">
        <v>4</v>
      </c>
      <c r="F8" s="7" t="s">
        <v>73</v>
      </c>
    </row>
    <row r="9" spans="1:7" ht="30">
      <c r="A9" s="4" t="s">
        <v>26</v>
      </c>
      <c r="B9" s="5">
        <v>2</v>
      </c>
      <c r="C9" s="6">
        <f>14.12/5</f>
        <v>2.8239999999999998</v>
      </c>
      <c r="D9" s="6">
        <f t="shared" si="0"/>
        <v>5.6479999999999997</v>
      </c>
      <c r="E9" s="4" t="s">
        <v>4</v>
      </c>
      <c r="F9" s="7" t="s">
        <v>74</v>
      </c>
    </row>
    <row r="10" spans="1:7">
      <c r="A10" s="4" t="s">
        <v>24</v>
      </c>
      <c r="B10" s="5">
        <v>1</v>
      </c>
      <c r="C10" s="6">
        <v>5.5</v>
      </c>
      <c r="D10" s="6">
        <f t="shared" si="0"/>
        <v>5.5</v>
      </c>
      <c r="E10" s="4" t="s">
        <v>4</v>
      </c>
      <c r="F10" s="7" t="s">
        <v>75</v>
      </c>
    </row>
    <row r="11" spans="1:7">
      <c r="A11" s="4" t="s">
        <v>29</v>
      </c>
      <c r="B11" s="5">
        <v>4</v>
      </c>
      <c r="C11" s="6">
        <f>13/10</f>
        <v>1.3</v>
      </c>
      <c r="D11" s="6">
        <f t="shared" si="0"/>
        <v>5.2</v>
      </c>
      <c r="E11" s="4" t="s">
        <v>4</v>
      </c>
      <c r="F11" s="7" t="s">
        <v>83</v>
      </c>
    </row>
    <row r="12" spans="1:7" ht="30">
      <c r="A12" s="4" t="s">
        <v>31</v>
      </c>
      <c r="B12" s="5">
        <v>0.5</v>
      </c>
      <c r="C12" s="6">
        <v>9.98</v>
      </c>
      <c r="D12" s="6">
        <f t="shared" si="0"/>
        <v>4.99</v>
      </c>
      <c r="E12" s="4" t="s">
        <v>5</v>
      </c>
      <c r="F12" s="7" t="s">
        <v>76</v>
      </c>
    </row>
    <row r="13" spans="1:7" ht="26">
      <c r="A13" s="4" t="s">
        <v>80</v>
      </c>
      <c r="B13" s="5">
        <v>1</v>
      </c>
      <c r="C13" s="6">
        <f>4.49/3</f>
        <v>1.4966666666666668</v>
      </c>
      <c r="D13" s="6">
        <f t="shared" si="0"/>
        <v>1.4966666666666668</v>
      </c>
      <c r="E13" s="4" t="s">
        <v>4</v>
      </c>
      <c r="F13" s="7" t="s">
        <v>81</v>
      </c>
    </row>
    <row r="14" spans="1:7" ht="30">
      <c r="A14" s="4" t="s">
        <v>77</v>
      </c>
      <c r="B14" s="5">
        <v>1</v>
      </c>
      <c r="C14" s="8">
        <v>3.57</v>
      </c>
      <c r="D14" s="6">
        <f t="shared" si="0"/>
        <v>3.57</v>
      </c>
      <c r="E14" s="4" t="s">
        <v>5</v>
      </c>
      <c r="F14" s="7" t="s">
        <v>78</v>
      </c>
    </row>
    <row r="15" spans="1:7">
      <c r="A15" s="4" t="s">
        <v>33</v>
      </c>
      <c r="B15" s="5">
        <v>4</v>
      </c>
      <c r="C15" s="6">
        <f>17/20</f>
        <v>0.85</v>
      </c>
      <c r="D15" s="6">
        <f t="shared" si="0"/>
        <v>3.4</v>
      </c>
      <c r="E15" s="4" t="s">
        <v>4</v>
      </c>
      <c r="F15" s="7" t="s">
        <v>82</v>
      </c>
    </row>
    <row r="16" spans="1:7">
      <c r="A16" s="4" t="s">
        <v>124</v>
      </c>
      <c r="B16" s="5">
        <v>20</v>
      </c>
      <c r="C16" s="6">
        <f>5.76/50</f>
        <v>0.1152</v>
      </c>
      <c r="D16" s="6">
        <f t="shared" si="0"/>
        <v>2.3039999999999998</v>
      </c>
      <c r="E16" s="4" t="s">
        <v>4</v>
      </c>
      <c r="F16" s="7" t="s">
        <v>73</v>
      </c>
    </row>
    <row r="17" spans="1:6">
      <c r="A17" s="4" t="s">
        <v>40</v>
      </c>
      <c r="B17" s="5">
        <v>0.5</v>
      </c>
      <c r="C17" s="6">
        <v>4.4000000000000004</v>
      </c>
      <c r="D17" s="6">
        <f t="shared" si="0"/>
        <v>2.2000000000000002</v>
      </c>
      <c r="E17" s="4" t="s">
        <v>14</v>
      </c>
      <c r="F17" s="7" t="s">
        <v>87</v>
      </c>
    </row>
    <row r="18" spans="1:6" ht="30">
      <c r="A18" s="4" t="s">
        <v>118</v>
      </c>
      <c r="B18" s="5">
        <v>2</v>
      </c>
      <c r="C18" s="8">
        <f>2.18/2</f>
        <v>1.0900000000000001</v>
      </c>
      <c r="D18" s="6">
        <f t="shared" si="0"/>
        <v>2.1800000000000002</v>
      </c>
      <c r="E18" s="4" t="s">
        <v>5</v>
      </c>
      <c r="F18" s="7" t="s">
        <v>119</v>
      </c>
    </row>
    <row r="19" spans="1:6">
      <c r="A19" s="4" t="s">
        <v>121</v>
      </c>
      <c r="B19" s="5">
        <v>4</v>
      </c>
      <c r="C19" s="8">
        <f>1.18/4</f>
        <v>0.29499999999999998</v>
      </c>
      <c r="D19" s="6">
        <f t="shared" si="0"/>
        <v>1.18</v>
      </c>
      <c r="E19" s="4" t="s">
        <v>5</v>
      </c>
      <c r="F19" s="7" t="s">
        <v>79</v>
      </c>
    </row>
    <row r="20" spans="1:6" ht="30">
      <c r="A20" s="4" t="s">
        <v>59</v>
      </c>
      <c r="B20" s="5">
        <v>0.25</v>
      </c>
      <c r="C20" s="8">
        <v>3.76</v>
      </c>
      <c r="D20" s="6">
        <f t="shared" si="0"/>
        <v>0.94</v>
      </c>
      <c r="E20" s="4" t="s">
        <v>5</v>
      </c>
      <c r="F20" s="7" t="s">
        <v>86</v>
      </c>
    </row>
    <row r="21" spans="1:6" ht="26">
      <c r="A21" s="4" t="s">
        <v>120</v>
      </c>
      <c r="B21" s="5">
        <v>6</v>
      </c>
      <c r="C21" s="8">
        <f>1.18/8</f>
        <v>0.14749999999999999</v>
      </c>
      <c r="D21" s="6">
        <f t="shared" si="0"/>
        <v>0.88500000000000001</v>
      </c>
      <c r="E21" s="4" t="s">
        <v>5</v>
      </c>
      <c r="F21" s="7" t="s">
        <v>123</v>
      </c>
    </row>
    <row r="22" spans="1:6">
      <c r="A22" s="9" t="s">
        <v>39</v>
      </c>
      <c r="B22" s="10">
        <v>0.25</v>
      </c>
      <c r="C22" s="11">
        <v>3.01</v>
      </c>
      <c r="D22" s="6">
        <f t="shared" si="0"/>
        <v>0.75249999999999995</v>
      </c>
      <c r="E22" s="9" t="s">
        <v>14</v>
      </c>
      <c r="F22" s="7" t="s">
        <v>85</v>
      </c>
    </row>
    <row r="23" spans="1:6">
      <c r="A23" s="4" t="s">
        <v>122</v>
      </c>
      <c r="B23" s="5">
        <v>8</v>
      </c>
      <c r="C23" s="8">
        <f>1.18/30</f>
        <v>3.9333333333333331E-2</v>
      </c>
      <c r="D23" s="6">
        <f t="shared" si="0"/>
        <v>0.31466666666666665</v>
      </c>
      <c r="E23" s="4" t="s">
        <v>5</v>
      </c>
      <c r="F23" s="7" t="s">
        <v>123</v>
      </c>
    </row>
    <row r="24" spans="1:6" ht="30">
      <c r="A24" s="4" t="s">
        <v>58</v>
      </c>
      <c r="B24" s="5">
        <v>14</v>
      </c>
      <c r="C24" s="8">
        <f>5.48/300</f>
        <v>1.8266666666666667E-2</v>
      </c>
      <c r="D24" s="6">
        <f t="shared" si="0"/>
        <v>0.25573333333333337</v>
      </c>
      <c r="E24" s="4" t="s">
        <v>5</v>
      </c>
      <c r="F24" s="7" t="s">
        <v>88</v>
      </c>
    </row>
    <row r="25" spans="1:6" ht="30">
      <c r="A25" s="4" t="s">
        <v>125</v>
      </c>
      <c r="B25" s="5">
        <v>1</v>
      </c>
      <c r="C25" s="8">
        <v>6</v>
      </c>
      <c r="D25" s="6">
        <f t="shared" si="0"/>
        <v>6</v>
      </c>
      <c r="E25" s="4" t="s">
        <v>126</v>
      </c>
      <c r="F25" s="7" t="s">
        <v>127</v>
      </c>
    </row>
    <row r="26" spans="1:6">
      <c r="A26" s="26"/>
      <c r="B26" s="26"/>
      <c r="C26" s="26"/>
      <c r="D26" s="26"/>
      <c r="E26" s="26"/>
      <c r="F26" s="26"/>
    </row>
    <row r="27" spans="1:6">
      <c r="A27" s="25" t="s">
        <v>44</v>
      </c>
      <c r="B27" s="25"/>
      <c r="C27" s="25"/>
      <c r="D27" s="25"/>
      <c r="E27" s="25"/>
      <c r="F27" s="25"/>
    </row>
    <row r="28" spans="1:6" ht="30">
      <c r="A28" s="4" t="s">
        <v>2</v>
      </c>
      <c r="B28" s="5">
        <v>1</v>
      </c>
      <c r="C28" s="6">
        <f>14.95</f>
        <v>14.95</v>
      </c>
      <c r="D28" s="6">
        <f>B28*C28</f>
        <v>14.95</v>
      </c>
      <c r="E28" s="4" t="s">
        <v>15</v>
      </c>
      <c r="F28" s="7" t="s">
        <v>89</v>
      </c>
    </row>
    <row r="29" spans="1:6">
      <c r="A29" s="4" t="s">
        <v>90</v>
      </c>
      <c r="B29" s="5">
        <v>1</v>
      </c>
      <c r="C29" s="6">
        <v>3.62</v>
      </c>
      <c r="D29" s="6">
        <f>B29*C29</f>
        <v>3.62</v>
      </c>
      <c r="E29" s="4" t="s">
        <v>14</v>
      </c>
      <c r="F29" s="7" t="s">
        <v>91</v>
      </c>
    </row>
    <row r="30" spans="1:6">
      <c r="A30" s="4" t="s">
        <v>16</v>
      </c>
      <c r="B30" s="5">
        <v>1</v>
      </c>
      <c r="C30" s="6">
        <v>2.95</v>
      </c>
      <c r="D30" s="6">
        <f>B30*C30</f>
        <v>2.95</v>
      </c>
      <c r="E30" s="4" t="s">
        <v>15</v>
      </c>
      <c r="F30" s="7" t="s">
        <v>91</v>
      </c>
    </row>
    <row r="31" spans="1:6">
      <c r="A31" s="4" t="s">
        <v>21</v>
      </c>
      <c r="B31" s="5">
        <v>5</v>
      </c>
      <c r="C31" s="6">
        <v>0.14000000000000001</v>
      </c>
      <c r="D31" s="6">
        <f>B31*C31</f>
        <v>0.70000000000000007</v>
      </c>
      <c r="E31" s="4" t="s">
        <v>11</v>
      </c>
      <c r="F31" s="7" t="s">
        <v>92</v>
      </c>
    </row>
    <row r="32" spans="1:6">
      <c r="A32" s="4" t="s">
        <v>48</v>
      </c>
      <c r="B32" s="5">
        <v>1</v>
      </c>
      <c r="C32" s="5">
        <v>0.01</v>
      </c>
      <c r="D32" s="6">
        <f>B32*C32</f>
        <v>0.01</v>
      </c>
      <c r="E32" s="4" t="s">
        <v>4</v>
      </c>
      <c r="F32" s="7" t="s">
        <v>93</v>
      </c>
    </row>
    <row r="33" spans="1:6">
      <c r="A33" s="4" t="s">
        <v>49</v>
      </c>
      <c r="B33" s="5">
        <v>1</v>
      </c>
      <c r="C33" s="5">
        <v>0.01</v>
      </c>
      <c r="D33" s="6">
        <f t="shared" ref="D33:D36" si="1">B33*C33</f>
        <v>0.01</v>
      </c>
      <c r="E33" s="4" t="s">
        <v>4</v>
      </c>
      <c r="F33" s="7" t="s">
        <v>93</v>
      </c>
    </row>
    <row r="34" spans="1:6">
      <c r="A34" s="4" t="s">
        <v>50</v>
      </c>
      <c r="B34" s="5">
        <v>1</v>
      </c>
      <c r="C34" s="5">
        <v>0.01</v>
      </c>
      <c r="D34" s="6">
        <f t="shared" si="1"/>
        <v>0.01</v>
      </c>
      <c r="E34" s="4" t="s">
        <v>4</v>
      </c>
      <c r="F34" s="7" t="s">
        <v>93</v>
      </c>
    </row>
    <row r="35" spans="1:6">
      <c r="A35" s="4" t="s">
        <v>51</v>
      </c>
      <c r="B35" s="5">
        <v>1</v>
      </c>
      <c r="C35" s="5">
        <v>0.01</v>
      </c>
      <c r="D35" s="6">
        <f t="shared" si="1"/>
        <v>0.01</v>
      </c>
      <c r="E35" s="4" t="s">
        <v>4</v>
      </c>
      <c r="F35" s="7" t="s">
        <v>94</v>
      </c>
    </row>
    <row r="36" spans="1:6">
      <c r="A36" s="4" t="s">
        <v>52</v>
      </c>
      <c r="B36" s="5">
        <v>1</v>
      </c>
      <c r="C36" s="5">
        <v>0.01</v>
      </c>
      <c r="D36" s="6">
        <f t="shared" si="1"/>
        <v>0.01</v>
      </c>
      <c r="E36" s="4" t="s">
        <v>4</v>
      </c>
      <c r="F36" s="7" t="s">
        <v>94</v>
      </c>
    </row>
    <row r="37" spans="1:6">
      <c r="A37" s="26"/>
      <c r="B37" s="26"/>
      <c r="C37" s="26"/>
      <c r="D37" s="26"/>
      <c r="E37" s="26"/>
      <c r="F37" s="26"/>
    </row>
    <row r="38" spans="1:6">
      <c r="A38" s="25" t="s">
        <v>45</v>
      </c>
      <c r="B38" s="25"/>
      <c r="C38" s="25"/>
      <c r="D38" s="25"/>
      <c r="E38" s="25"/>
      <c r="F38" s="25"/>
    </row>
    <row r="39" spans="1:6">
      <c r="A39" s="4" t="s">
        <v>1</v>
      </c>
      <c r="B39" s="5">
        <v>1</v>
      </c>
      <c r="C39" s="6">
        <v>29.95</v>
      </c>
      <c r="D39" s="6">
        <f t="shared" ref="D39:D51" si="2">B39*C39</f>
        <v>29.95</v>
      </c>
      <c r="E39" s="4" t="s">
        <v>15</v>
      </c>
      <c r="F39" s="7" t="s">
        <v>95</v>
      </c>
    </row>
    <row r="40" spans="1:6">
      <c r="A40" s="4" t="s">
        <v>12</v>
      </c>
      <c r="B40" s="5">
        <v>1</v>
      </c>
      <c r="C40" s="6">
        <v>12.75</v>
      </c>
      <c r="D40" s="6">
        <f t="shared" si="2"/>
        <v>12.75</v>
      </c>
      <c r="E40" s="4" t="s">
        <v>4</v>
      </c>
      <c r="F40" s="7" t="s">
        <v>96</v>
      </c>
    </row>
    <row r="41" spans="1:6">
      <c r="A41" s="4" t="s">
        <v>3</v>
      </c>
      <c r="B41" s="5">
        <v>1</v>
      </c>
      <c r="C41" s="6">
        <v>9.9499999999999993</v>
      </c>
      <c r="D41" s="6">
        <f t="shared" si="2"/>
        <v>9.9499999999999993</v>
      </c>
      <c r="E41" s="4" t="s">
        <v>15</v>
      </c>
      <c r="F41" s="7" t="s">
        <v>98</v>
      </c>
    </row>
    <row r="42" spans="1:6">
      <c r="A42" s="4" t="s">
        <v>37</v>
      </c>
      <c r="B42" s="5">
        <v>1</v>
      </c>
      <c r="C42" s="6">
        <v>9.64</v>
      </c>
      <c r="D42" s="6">
        <f t="shared" si="2"/>
        <v>9.64</v>
      </c>
      <c r="E42" s="4" t="s">
        <v>14</v>
      </c>
      <c r="F42" s="7" t="s">
        <v>97</v>
      </c>
    </row>
    <row r="43" spans="1:6" ht="30">
      <c r="A43" s="4" t="s">
        <v>17</v>
      </c>
      <c r="B43" s="5">
        <v>1</v>
      </c>
      <c r="C43" s="6">
        <v>9</v>
      </c>
      <c r="D43" s="6">
        <f t="shared" si="2"/>
        <v>9</v>
      </c>
      <c r="E43" s="4" t="s">
        <v>15</v>
      </c>
      <c r="F43" s="7" t="s">
        <v>99</v>
      </c>
    </row>
    <row r="44" spans="1:6" ht="26">
      <c r="A44" s="4" t="s">
        <v>23</v>
      </c>
      <c r="B44" s="5">
        <v>1</v>
      </c>
      <c r="C44" s="6">
        <v>8.9499999999999993</v>
      </c>
      <c r="D44" s="6">
        <f t="shared" si="2"/>
        <v>8.9499999999999993</v>
      </c>
      <c r="E44" s="4" t="s">
        <v>66</v>
      </c>
      <c r="F44" s="7" t="s">
        <v>68</v>
      </c>
    </row>
    <row r="45" spans="1:6">
      <c r="A45" s="4" t="s">
        <v>22</v>
      </c>
      <c r="B45" s="5">
        <v>2</v>
      </c>
      <c r="C45" s="6">
        <v>4.5</v>
      </c>
      <c r="D45" s="6">
        <f t="shared" si="2"/>
        <v>9</v>
      </c>
      <c r="E45" s="4" t="s">
        <v>15</v>
      </c>
      <c r="F45" s="7" t="s">
        <v>117</v>
      </c>
    </row>
    <row r="46" spans="1:6" ht="26">
      <c r="A46" s="4" t="s">
        <v>42</v>
      </c>
      <c r="B46" s="5">
        <v>40</v>
      </c>
      <c r="C46" s="6">
        <f>3.93/50</f>
        <v>7.8600000000000003E-2</v>
      </c>
      <c r="D46" s="6">
        <f t="shared" si="2"/>
        <v>3.1440000000000001</v>
      </c>
      <c r="E46" s="4" t="s">
        <v>14</v>
      </c>
      <c r="F46" s="7" t="s">
        <v>100</v>
      </c>
    </row>
    <row r="47" spans="1:6" ht="30">
      <c r="A47" s="4" t="s">
        <v>19</v>
      </c>
      <c r="B47" s="5">
        <v>1</v>
      </c>
      <c r="C47" s="6">
        <f>4.45/3</f>
        <v>1.4833333333333334</v>
      </c>
      <c r="D47" s="6">
        <f t="shared" si="2"/>
        <v>1.4833333333333334</v>
      </c>
      <c r="E47" s="4" t="s">
        <v>4</v>
      </c>
      <c r="F47" s="7" t="s">
        <v>128</v>
      </c>
    </row>
    <row r="48" spans="1:6" ht="30">
      <c r="A48" s="4" t="s">
        <v>41</v>
      </c>
      <c r="B48" s="5">
        <v>20</v>
      </c>
      <c r="C48" s="6">
        <f>8.92/130</f>
        <v>6.861538461538462E-2</v>
      </c>
      <c r="D48" s="6">
        <f t="shared" si="2"/>
        <v>1.3723076923076925</v>
      </c>
      <c r="E48" s="4" t="s">
        <v>14</v>
      </c>
      <c r="F48" s="7" t="s">
        <v>105</v>
      </c>
    </row>
    <row r="49" spans="1:7">
      <c r="A49" s="4" t="s">
        <v>38</v>
      </c>
      <c r="B49" s="5">
        <v>1</v>
      </c>
      <c r="C49" s="6">
        <v>1.31</v>
      </c>
      <c r="D49" s="6">
        <f t="shared" si="2"/>
        <v>1.31</v>
      </c>
      <c r="E49" s="4" t="s">
        <v>66</v>
      </c>
      <c r="F49" s="7" t="s">
        <v>106</v>
      </c>
    </row>
    <row r="50" spans="1:7">
      <c r="A50" s="4" t="s">
        <v>20</v>
      </c>
      <c r="B50" s="5">
        <v>1</v>
      </c>
      <c r="C50" s="6">
        <v>0.95</v>
      </c>
      <c r="D50" s="6">
        <f t="shared" si="2"/>
        <v>0.95</v>
      </c>
      <c r="E50" s="4" t="s">
        <v>11</v>
      </c>
      <c r="F50" s="7" t="s">
        <v>107</v>
      </c>
    </row>
    <row r="51" spans="1:7">
      <c r="A51" s="4" t="s">
        <v>27</v>
      </c>
      <c r="B51" s="5">
        <v>1</v>
      </c>
      <c r="C51" s="6">
        <f>3.89/10</f>
        <v>0.38900000000000001</v>
      </c>
      <c r="D51" s="6">
        <f t="shared" si="2"/>
        <v>0.38900000000000001</v>
      </c>
      <c r="E51" s="4" t="s">
        <v>4</v>
      </c>
      <c r="F51" s="7" t="s">
        <v>108</v>
      </c>
    </row>
    <row r="52" spans="1:7">
      <c r="A52" s="4" t="s">
        <v>54</v>
      </c>
      <c r="B52" s="5">
        <v>2</v>
      </c>
      <c r="C52" s="5">
        <v>0.01</v>
      </c>
      <c r="D52" s="6">
        <f t="shared" ref="D52:D54" si="3">B52*C52</f>
        <v>0.02</v>
      </c>
      <c r="E52" s="4" t="s">
        <v>4</v>
      </c>
      <c r="F52" s="7" t="s">
        <v>109</v>
      </c>
    </row>
    <row r="53" spans="1:7">
      <c r="A53" s="9" t="s">
        <v>53</v>
      </c>
      <c r="B53" s="10">
        <v>3</v>
      </c>
      <c r="C53" s="10">
        <v>0.01</v>
      </c>
      <c r="D53" s="6">
        <f t="shared" si="3"/>
        <v>0.03</v>
      </c>
      <c r="E53" s="9" t="s">
        <v>4</v>
      </c>
      <c r="F53" s="7" t="s">
        <v>110</v>
      </c>
      <c r="G53" s="19"/>
    </row>
    <row r="54" spans="1:7">
      <c r="A54" s="4" t="s">
        <v>55</v>
      </c>
      <c r="B54" s="5">
        <v>5</v>
      </c>
      <c r="C54" s="1">
        <f>2.5/25</f>
        <v>0.1</v>
      </c>
      <c r="D54" s="6">
        <f t="shared" si="3"/>
        <v>0.5</v>
      </c>
      <c r="E54" s="4" t="s">
        <v>15</v>
      </c>
      <c r="F54" s="7" t="s">
        <v>111</v>
      </c>
    </row>
    <row r="55" spans="1:7">
      <c r="A55" s="4" t="s">
        <v>56</v>
      </c>
      <c r="B55" s="5">
        <v>5</v>
      </c>
      <c r="C55" s="1">
        <f t="shared" ref="C55:C56" si="4">2.5/25</f>
        <v>0.1</v>
      </c>
      <c r="D55" s="6">
        <f t="shared" ref="D55:D56" si="5">B55*C55</f>
        <v>0.5</v>
      </c>
      <c r="E55" s="4" t="s">
        <v>15</v>
      </c>
      <c r="F55" s="7" t="s">
        <v>111</v>
      </c>
    </row>
    <row r="56" spans="1:7">
      <c r="A56" s="4" t="s">
        <v>57</v>
      </c>
      <c r="B56" s="5">
        <v>5</v>
      </c>
      <c r="C56" s="1">
        <f t="shared" si="4"/>
        <v>0.1</v>
      </c>
      <c r="D56" s="6">
        <f t="shared" si="5"/>
        <v>0.5</v>
      </c>
      <c r="E56" s="4" t="s">
        <v>15</v>
      </c>
      <c r="F56" s="7" t="s">
        <v>111</v>
      </c>
    </row>
    <row r="57" spans="1:7">
      <c r="A57" s="27"/>
      <c r="B57" s="27"/>
      <c r="C57" s="27"/>
      <c r="D57" s="27"/>
      <c r="E57" s="27"/>
      <c r="F57" s="27"/>
    </row>
    <row r="58" spans="1:7">
      <c r="A58" s="25" t="s">
        <v>46</v>
      </c>
      <c r="B58" s="25"/>
      <c r="C58" s="25"/>
      <c r="D58" s="25"/>
      <c r="E58" s="25"/>
      <c r="F58" s="25"/>
    </row>
    <row r="59" spans="1:7" ht="30">
      <c r="A59" s="4" t="s">
        <v>36</v>
      </c>
      <c r="B59" s="5">
        <v>1</v>
      </c>
      <c r="C59" s="6">
        <v>25.99</v>
      </c>
      <c r="D59" s="6">
        <f>B59*C59</f>
        <v>25.99</v>
      </c>
      <c r="E59" s="4" t="s">
        <v>14</v>
      </c>
      <c r="F59" s="7" t="s">
        <v>104</v>
      </c>
    </row>
    <row r="60" spans="1:7">
      <c r="A60" s="4" t="s">
        <v>35</v>
      </c>
      <c r="B60" s="5">
        <v>2</v>
      </c>
      <c r="C60" s="6">
        <v>3.99</v>
      </c>
      <c r="D60" s="6">
        <f>B60*C60</f>
        <v>7.98</v>
      </c>
      <c r="E60" s="4" t="s">
        <v>14</v>
      </c>
      <c r="F60" s="7" t="s">
        <v>102</v>
      </c>
    </row>
    <row r="61" spans="1:7">
      <c r="A61" s="4" t="s">
        <v>34</v>
      </c>
      <c r="B61" s="5">
        <v>1</v>
      </c>
      <c r="C61" s="6">
        <f>3.98/2</f>
        <v>1.99</v>
      </c>
      <c r="D61" s="6">
        <f>B61*C61</f>
        <v>1.99</v>
      </c>
      <c r="E61" s="4" t="s">
        <v>4</v>
      </c>
      <c r="F61" s="7" t="s">
        <v>103</v>
      </c>
    </row>
    <row r="62" spans="1:7">
      <c r="A62" s="4" t="s">
        <v>18</v>
      </c>
      <c r="B62" s="5">
        <v>1</v>
      </c>
      <c r="C62" s="6">
        <v>1.5</v>
      </c>
      <c r="D62" s="6">
        <f>B62*C62</f>
        <v>1.5</v>
      </c>
      <c r="E62" s="4" t="s">
        <v>15</v>
      </c>
      <c r="F62" s="7" t="s">
        <v>101</v>
      </c>
    </row>
    <row r="63" spans="1:7">
      <c r="A63" s="26"/>
      <c r="B63" s="26"/>
      <c r="C63" s="26"/>
      <c r="D63" s="26"/>
      <c r="E63" s="26"/>
      <c r="F63" s="26"/>
    </row>
    <row r="64" spans="1:7">
      <c r="A64" s="25" t="s">
        <v>47</v>
      </c>
      <c r="B64" s="25"/>
      <c r="C64" s="25"/>
      <c r="D64" s="25"/>
      <c r="E64" s="25"/>
      <c r="F64" s="25"/>
    </row>
    <row r="65" spans="1:6">
      <c r="A65" s="4" t="s">
        <v>32</v>
      </c>
      <c r="B65" s="5">
        <v>1</v>
      </c>
      <c r="C65" s="6">
        <v>19.989999999999998</v>
      </c>
      <c r="D65" s="6">
        <f>B65*C65</f>
        <v>19.989999999999998</v>
      </c>
      <c r="E65" s="4" t="s">
        <v>4</v>
      </c>
      <c r="F65" s="7" t="s">
        <v>112</v>
      </c>
    </row>
    <row r="66" spans="1:6">
      <c r="A66" s="4" t="s">
        <v>30</v>
      </c>
      <c r="B66" s="5">
        <v>1</v>
      </c>
      <c r="C66" s="8">
        <v>4.24</v>
      </c>
      <c r="D66" s="6">
        <f>B66*C66</f>
        <v>4.24</v>
      </c>
      <c r="E66" s="4" t="s">
        <v>5</v>
      </c>
      <c r="F66" s="7" t="s">
        <v>113</v>
      </c>
    </row>
    <row r="67" spans="1:6">
      <c r="A67" s="4" t="s">
        <v>60</v>
      </c>
      <c r="B67" s="5">
        <v>4</v>
      </c>
      <c r="C67" s="6">
        <f>11.29/20</f>
        <v>0.5645</v>
      </c>
      <c r="D67" s="6">
        <f>B67*C67</f>
        <v>2.258</v>
      </c>
      <c r="E67" s="4" t="s">
        <v>4</v>
      </c>
      <c r="F67" s="7" t="s">
        <v>114</v>
      </c>
    </row>
    <row r="68" spans="1:6">
      <c r="A68" s="4" t="s">
        <v>10</v>
      </c>
      <c r="B68" s="5">
        <v>2</v>
      </c>
      <c r="C68" s="6">
        <f>7.5/16</f>
        <v>0.46875</v>
      </c>
      <c r="D68" s="6">
        <f>B68*C68</f>
        <v>0.9375</v>
      </c>
      <c r="E68" s="4" t="s">
        <v>4</v>
      </c>
      <c r="F68" s="7" t="s">
        <v>115</v>
      </c>
    </row>
    <row r="69" spans="1:6" ht="26">
      <c r="A69" s="28" t="s">
        <v>61</v>
      </c>
      <c r="B69" s="29">
        <v>4</v>
      </c>
      <c r="C69" s="30">
        <f>1.18/8</f>
        <v>0.14749999999999999</v>
      </c>
      <c r="D69" s="30">
        <f>B69*C69</f>
        <v>0.59</v>
      </c>
      <c r="E69" s="28" t="s">
        <v>5</v>
      </c>
      <c r="F69" s="31" t="s">
        <v>116</v>
      </c>
    </row>
    <row r="70" spans="1:6">
      <c r="A70" s="32"/>
      <c r="B70" s="32"/>
      <c r="C70" s="32"/>
      <c r="D70" s="32"/>
      <c r="E70" s="32"/>
      <c r="F70" s="32"/>
    </row>
    <row r="71" spans="1:6">
      <c r="A71" s="12" t="s">
        <v>25</v>
      </c>
      <c r="B71" s="15"/>
      <c r="C71" s="15"/>
      <c r="D71" s="17">
        <f>SUM(D$3:D70)</f>
        <v>319.98820769230758</v>
      </c>
      <c r="E71" s="15"/>
      <c r="F71" s="18"/>
    </row>
    <row r="72" spans="1:6">
      <c r="F72" s="18"/>
    </row>
    <row r="73" spans="1:6">
      <c r="F73" s="18"/>
    </row>
    <row r="74" spans="1:6" ht="16" customHeight="1">
      <c r="A74" s="21"/>
      <c r="F74" s="18"/>
    </row>
    <row r="75" spans="1:6">
      <c r="A75" s="16"/>
      <c r="F75" s="18"/>
    </row>
    <row r="76" spans="1:6">
      <c r="A76" s="22"/>
    </row>
    <row r="77" spans="1:6">
      <c r="A77" s="16"/>
      <c r="F77" s="18"/>
    </row>
    <row r="78" spans="1:6">
      <c r="A78" s="16"/>
      <c r="F78" s="18"/>
    </row>
    <row r="79" spans="1:6">
      <c r="A79" s="20"/>
      <c r="F79" s="18"/>
    </row>
    <row r="80" spans="1:6">
      <c r="A80" s="16"/>
      <c r="F80" s="18"/>
    </row>
    <row r="81" spans="1:6">
      <c r="A81" s="16"/>
      <c r="F81" s="18"/>
    </row>
    <row r="82" spans="1:6">
      <c r="A82" s="20"/>
      <c r="F82" s="18"/>
    </row>
    <row r="83" spans="1:6">
      <c r="A83" s="20"/>
      <c r="F83" s="18"/>
    </row>
    <row r="84" spans="1:6">
      <c r="A84" s="20"/>
      <c r="F84" s="18"/>
    </row>
    <row r="85" spans="1:6">
      <c r="A85" s="16"/>
      <c r="F85" s="18"/>
    </row>
    <row r="86" spans="1:6">
      <c r="A86" s="16"/>
      <c r="F86" s="18"/>
    </row>
    <row r="87" spans="1:6">
      <c r="A87" s="16"/>
      <c r="F87" s="18"/>
    </row>
    <row r="88" spans="1:6">
      <c r="A88" s="13"/>
      <c r="F88" s="18"/>
    </row>
    <row r="89" spans="1:6">
      <c r="A89" s="16"/>
      <c r="F89" s="18"/>
    </row>
    <row r="90" spans="1:6">
      <c r="A90" s="16"/>
      <c r="F90" s="18"/>
    </row>
    <row r="91" spans="1:6" ht="20" customHeight="1">
      <c r="A91" s="16"/>
      <c r="F91" s="18"/>
    </row>
    <row r="92" spans="1:6">
      <c r="A92" s="16"/>
      <c r="F92" s="18"/>
    </row>
    <row r="93" spans="1:6">
      <c r="A93" s="16"/>
      <c r="F93" s="18"/>
    </row>
    <row r="94" spans="1:6">
      <c r="A94" s="16"/>
      <c r="F94" s="18"/>
    </row>
    <row r="95" spans="1:6">
      <c r="A95" s="16"/>
      <c r="F95" s="18"/>
    </row>
    <row r="96" spans="1:6">
      <c r="A96" s="16"/>
      <c r="F96" s="18"/>
    </row>
    <row r="97" spans="1:6">
      <c r="A97" s="23"/>
      <c r="F97" s="18"/>
    </row>
    <row r="98" spans="1:6">
      <c r="A98" s="20"/>
      <c r="F98" s="18"/>
    </row>
    <row r="99" spans="1:6">
      <c r="A99" s="16"/>
      <c r="F99" s="18"/>
    </row>
    <row r="100" spans="1:6">
      <c r="A100" s="16"/>
      <c r="F100" s="18"/>
    </row>
    <row r="101" spans="1:6">
      <c r="A101" s="16"/>
      <c r="F101" s="18"/>
    </row>
    <row r="102" spans="1:6">
      <c r="A102" s="16"/>
    </row>
    <row r="103" spans="1:6">
      <c r="A103" s="23"/>
      <c r="F103" s="18"/>
    </row>
    <row r="104" spans="1:6">
      <c r="A104" s="16"/>
      <c r="F104" s="18"/>
    </row>
    <row r="105" spans="1:6">
      <c r="A105" s="16"/>
      <c r="F105" s="18"/>
    </row>
    <row r="106" spans="1:6">
      <c r="A106" s="16"/>
      <c r="F106" s="18"/>
    </row>
    <row r="107" spans="1:6">
      <c r="A107" s="16"/>
      <c r="F107" s="18"/>
    </row>
    <row r="108" spans="1:6">
      <c r="A108" s="16"/>
      <c r="F108" s="18"/>
    </row>
    <row r="109" spans="1:6">
      <c r="A109" s="16"/>
      <c r="F109" s="18"/>
    </row>
    <row r="110" spans="1:6">
      <c r="A110" s="16"/>
      <c r="F110" s="18"/>
    </row>
    <row r="111" spans="1:6">
      <c r="A111" s="22"/>
      <c r="F111" s="18"/>
    </row>
    <row r="112" spans="1:6">
      <c r="A112" s="22"/>
    </row>
    <row r="113" spans="1:1">
      <c r="A113" s="22"/>
    </row>
    <row r="114" spans="1:1">
      <c r="A114" s="22"/>
    </row>
    <row r="115" spans="1:1">
      <c r="A115" s="22"/>
    </row>
    <row r="116" spans="1:1">
      <c r="A116" s="22"/>
    </row>
    <row r="117" spans="1:1">
      <c r="A117" s="22"/>
    </row>
    <row r="118" spans="1:1">
      <c r="A118" s="22"/>
    </row>
    <row r="119" spans="1:1">
      <c r="A119" s="22"/>
    </row>
    <row r="120" spans="1:1">
      <c r="A120" s="22"/>
    </row>
    <row r="121" spans="1:1">
      <c r="A121" s="22"/>
    </row>
    <row r="122" spans="1:1">
      <c r="A122" s="22"/>
    </row>
    <row r="123" spans="1:1">
      <c r="A123" s="22"/>
    </row>
    <row r="124" spans="1:1">
      <c r="A124" s="22"/>
    </row>
    <row r="125" spans="1:1">
      <c r="A125" s="22"/>
    </row>
    <row r="126" spans="1:1">
      <c r="A126" s="22"/>
    </row>
    <row r="127" spans="1:1">
      <c r="A127" s="22"/>
    </row>
    <row r="128" spans="1:1">
      <c r="A128" s="22"/>
    </row>
    <row r="129" spans="1:1">
      <c r="A129" s="22"/>
    </row>
    <row r="130" spans="1:1">
      <c r="A130" s="22"/>
    </row>
    <row r="131" spans="1:1">
      <c r="A131" s="22"/>
    </row>
    <row r="132" spans="1:1">
      <c r="A132" s="22"/>
    </row>
  </sheetData>
  <sortState ref="A109:J116">
    <sortCondition ref="A93:A100"/>
  </sortState>
  <mergeCells count="10">
    <mergeCell ref="A70:F70"/>
    <mergeCell ref="A2:F2"/>
    <mergeCell ref="A27:F27"/>
    <mergeCell ref="A58:F58"/>
    <mergeCell ref="A64:F64"/>
    <mergeCell ref="A38:F38"/>
    <mergeCell ref="A26:F26"/>
    <mergeCell ref="A37:F37"/>
    <mergeCell ref="A57:F57"/>
    <mergeCell ref="A63:F63"/>
  </mergeCells>
  <phoneticPr fontId="9" type="noConversion"/>
  <printOptions horizontalCentered="1"/>
  <pageMargins left="0" right="0" top="0" bottom="0" header="0" footer="0"/>
  <pageSetup scale="54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W</dc:creator>
  <cp:lastModifiedBy>Cindy W</cp:lastModifiedBy>
  <cp:lastPrinted>2015-11-26T01:23:58Z</cp:lastPrinted>
  <dcterms:created xsi:type="dcterms:W3CDTF">2015-06-15T19:51:48Z</dcterms:created>
  <dcterms:modified xsi:type="dcterms:W3CDTF">2015-11-26T01:27:20Z</dcterms:modified>
</cp:coreProperties>
</file>