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uly 2021\MSE\Sessions 18-20 Linear Discriminant Analysis\"/>
    </mc:Choice>
  </mc:AlternateContent>
  <xr:revisionPtr revIDLastSave="0" documentId="13_ncr:1_{F50A7F7B-C1BB-42E1-982A-FCB7B2119658}" xr6:coauthVersionLast="47" xr6:coauthVersionMax="47" xr10:uidLastSave="{00000000-0000-0000-0000-000000000000}"/>
  <bookViews>
    <workbookView xWindow="-120" yWindow="-120" windowWidth="20730" windowHeight="11040" activeTab="2" xr2:uid="{DBB6FBE3-8885-4669-9994-B73DC5F9B29B}"/>
  </bookViews>
  <sheets>
    <sheet name="Sheet1" sheetId="2" r:id="rId1"/>
    <sheet name="discr fn, postr prob calc-row1" sheetId="1" r:id="rId2"/>
    <sheet name="discr fn, postr prob calc-row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7" i="1" l="1"/>
  <c r="K47" i="1"/>
  <c r="F47" i="1" a="1"/>
  <c r="F47" i="1" s="1"/>
  <c r="F46" i="1" a="1"/>
  <c r="F46" i="1" s="1"/>
  <c r="C47" i="1" a="1"/>
  <c r="C47" i="1" s="1"/>
  <c r="C45" i="1" a="1"/>
  <c r="C45" i="1" s="1"/>
  <c r="K40" i="1"/>
  <c r="G43" i="1" a="1"/>
  <c r="G43" i="1" s="1"/>
  <c r="G41" i="1" a="1"/>
  <c r="G41" i="1" s="1"/>
  <c r="G40" i="1" a="1"/>
  <c r="G40" i="1" s="1"/>
  <c r="C43" i="1" a="1"/>
  <c r="C43" i="1" s="1"/>
  <c r="C41" i="1" a="1"/>
  <c r="C41" i="1" s="1"/>
  <c r="C40" i="1" a="1"/>
  <c r="C40" i="1" s="1"/>
  <c r="G15" i="3" a="1"/>
  <c r="G15" i="3" s="1"/>
  <c r="M15" i="3" s="1" a="1"/>
  <c r="M15" i="3" s="1"/>
  <c r="M8" i="3" a="1"/>
  <c r="M8" i="3" s="1"/>
  <c r="K8" i="3" a="1"/>
  <c r="K8" i="3" s="1"/>
  <c r="I8" i="3" a="1"/>
  <c r="I8" i="3" s="1"/>
  <c r="N4" i="3"/>
  <c r="G8" i="3" a="1"/>
  <c r="G8" i="3" s="1"/>
  <c r="S29" i="3" a="1"/>
  <c r="S29" i="3" s="1"/>
  <c r="S28" i="3" a="1"/>
  <c r="S28" i="3" s="1"/>
  <c r="S27" i="3"/>
  <c r="S27" i="3" a="1"/>
  <c r="S26" i="3" a="1"/>
  <c r="S26" i="3" s="1"/>
  <c r="S25" i="3" a="1"/>
  <c r="S25" i="3" s="1"/>
  <c r="S24" i="3"/>
  <c r="S24" i="3" a="1"/>
  <c r="S23" i="3"/>
  <c r="O33" i="3" s="1" a="1"/>
  <c r="O33" i="3" s="1"/>
  <c r="T33" i="3" s="1" a="1"/>
  <c r="T33" i="3" s="1"/>
  <c r="I20" i="3" s="1" a="1"/>
  <c r="I20" i="3" s="1"/>
  <c r="S23" i="3" a="1"/>
  <c r="B20" i="3"/>
  <c r="B19" i="3"/>
  <c r="C17" i="3"/>
  <c r="B17" i="3"/>
  <c r="D9" i="3" s="1"/>
  <c r="C16" i="3"/>
  <c r="B16" i="3"/>
  <c r="C15" i="3"/>
  <c r="B15" i="3"/>
  <c r="E11" i="3"/>
  <c r="D11" i="3"/>
  <c r="E10" i="3"/>
  <c r="D10" i="3"/>
  <c r="E9" i="3"/>
  <c r="E8" i="3"/>
  <c r="D8" i="3"/>
  <c r="E7" i="3"/>
  <c r="E6" i="3"/>
  <c r="D6" i="3"/>
  <c r="E5" i="3"/>
  <c r="D5" i="3"/>
  <c r="E27" i="1"/>
  <c r="I8" i="1" a="1"/>
  <c r="I8" i="1" s="1"/>
  <c r="B19" i="1"/>
  <c r="N8" i="3" l="1" a="1"/>
  <c r="N8" i="3" s="1"/>
  <c r="O8" i="3" s="1"/>
  <c r="K23" i="3"/>
  <c r="I15" i="3" a="1"/>
  <c r="I15" i="3" s="1"/>
  <c r="K15" i="3" s="1" a="1"/>
  <c r="K15" i="3" s="1"/>
  <c r="N15" i="3" s="1" a="1"/>
  <c r="N15" i="3" s="1"/>
  <c r="O15" i="3" s="1"/>
  <c r="D7" i="3"/>
  <c r="C25" i="1"/>
  <c r="P15" i="1"/>
  <c r="N11" i="1"/>
  <c r="N4" i="1"/>
  <c r="I25" i="1"/>
  <c r="K23" i="1"/>
  <c r="I20" i="1" a="1"/>
  <c r="I20" i="1" s="1"/>
  <c r="O33" i="1" a="1"/>
  <c r="O33" i="1" s="1"/>
  <c r="B15" i="1"/>
  <c r="C15" i="1"/>
  <c r="B16" i="1"/>
  <c r="C16" i="1"/>
  <c r="B17" i="1"/>
  <c r="D5" i="1" s="1"/>
  <c r="C17" i="1"/>
  <c r="E5" i="1" s="1"/>
  <c r="B20" i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P8" i="3" l="1"/>
  <c r="C24" i="3" s="1"/>
  <c r="N11" i="3"/>
  <c r="P15" i="3" s="1"/>
  <c r="C25" i="3" s="1"/>
  <c r="I25" i="3"/>
  <c r="I15" i="1" a="1"/>
  <c r="I15" i="1" s="1"/>
  <c r="T33" i="1" a="1"/>
  <c r="T33" i="1" s="1"/>
  <c r="G8" i="1" a="1"/>
  <c r="G8" i="1" s="1"/>
  <c r="G15" i="1" a="1"/>
  <c r="G15" i="1" s="1"/>
  <c r="E11" i="1"/>
  <c r="D11" i="1"/>
  <c r="E10" i="1"/>
  <c r="E8" i="1"/>
  <c r="D10" i="1"/>
  <c r="D8" i="1"/>
  <c r="E9" i="1"/>
  <c r="E7" i="1"/>
  <c r="D9" i="1"/>
  <c r="D7" i="1"/>
  <c r="E6" i="1"/>
  <c r="D6" i="1"/>
  <c r="E27" i="3" l="1"/>
  <c r="E28" i="3"/>
  <c r="K15" i="1" a="1"/>
  <c r="K15" i="1" s="1"/>
  <c r="K8" i="1" a="1"/>
  <c r="K8" i="1" s="1"/>
  <c r="M15" i="1" a="1"/>
  <c r="M15" i="1" s="1"/>
  <c r="M8" i="1" a="1"/>
  <c r="M8" i="1" s="1"/>
  <c r="N8" i="1" l="1" a="1"/>
  <c r="N8" i="1" s="1"/>
  <c r="O8" i="1" s="1"/>
  <c r="P8" i="1" s="1"/>
  <c r="N15" i="1" a="1"/>
  <c r="N15" i="1" s="1"/>
  <c r="O15" i="1" s="1"/>
  <c r="C24" i="1" l="1"/>
  <c r="E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<sst xmlns="http://schemas.openxmlformats.org/spreadsheetml/2006/main" count="121" uniqueCount="57">
  <si>
    <t>X2</t>
  </si>
  <si>
    <t>X1</t>
  </si>
  <si>
    <t>prior2</t>
  </si>
  <si>
    <t>prior1</t>
  </si>
  <si>
    <t>Mu</t>
  </si>
  <si>
    <t>Mu2</t>
  </si>
  <si>
    <t>Mu1</t>
  </si>
  <si>
    <t>f2</t>
  </si>
  <si>
    <t>e^N</t>
  </si>
  <si>
    <t>e^term</t>
  </si>
  <si>
    <t>T(x-m)</t>
  </si>
  <si>
    <t>I*M</t>
  </si>
  <si>
    <t>-0.5*InvC2</t>
  </si>
  <si>
    <t>https://www.quora.com/Mathematical-Modeling-How-are-posterior-probabilities-calculated-in-linear-discriminant-analysis</t>
  </si>
  <si>
    <t>Class 2</t>
  </si>
  <si>
    <t>Row 1</t>
  </si>
  <si>
    <t>f1</t>
  </si>
  <si>
    <t>-0.5*InvC1</t>
  </si>
  <si>
    <t>Class1</t>
  </si>
  <si>
    <t>mcX2</t>
  </si>
  <si>
    <t>mcX1</t>
  </si>
  <si>
    <t>class</t>
  </si>
  <si>
    <t>y</t>
  </si>
  <si>
    <t>x2</t>
  </si>
  <si>
    <t>x1</t>
  </si>
  <si>
    <t>This working shows discriminant function and posterior probailities calculation for row 1</t>
  </si>
  <si>
    <t>mean center x1,x2</t>
  </si>
  <si>
    <t>calculations for row 1, class 1</t>
  </si>
  <si>
    <t>calculations for row 1, class 2</t>
  </si>
  <si>
    <t>meanX1</t>
  </si>
  <si>
    <t>meanX2</t>
  </si>
  <si>
    <t>by class</t>
  </si>
  <si>
    <t>Deviation in</t>
  </si>
  <si>
    <t>C =</t>
  </si>
  <si>
    <t>x-mu1</t>
  </si>
  <si>
    <t>The term within Summation</t>
  </si>
  <si>
    <t>With the 1/n-K</t>
  </si>
  <si>
    <t>Covariance Matrix C calculation</t>
  </si>
  <si>
    <t>Covariance matrix C</t>
  </si>
  <si>
    <t>sqrt(abs (C))</t>
  </si>
  <si>
    <t>Term outside exponential in the expression</t>
  </si>
  <si>
    <t>f1.p1</t>
  </si>
  <si>
    <t>f2.p2</t>
  </si>
  <si>
    <t>Posterior Probability for Class 1</t>
  </si>
  <si>
    <t>Posterior Probability for Class 2</t>
  </si>
  <si>
    <t>Row 4</t>
  </si>
  <si>
    <t>Term1</t>
  </si>
  <si>
    <t>Term2</t>
  </si>
  <si>
    <t>Term3</t>
  </si>
  <si>
    <t>row 1 class 1</t>
  </si>
  <si>
    <t>mu i</t>
  </si>
  <si>
    <t>C inv</t>
  </si>
  <si>
    <t>xk</t>
  </si>
  <si>
    <t>Mu i</t>
  </si>
  <si>
    <t>Mui</t>
  </si>
  <si>
    <t>pi</t>
  </si>
  <si>
    <t>discriminant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</si>
</sst>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1" xfId="0" applyFill="1" applyBorder="1"/>
    <xf numFmtId="0" fontId="0" fillId="5" borderId="0" xfId="0" applyFill="1"/>
    <xf numFmtId="0" fontId="1" fillId="0" borderId="0" xfId="1"/>
    <xf numFmtId="0" fontId="0" fillId="4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544284</xdr:colOff>
      <xdr:row>28</xdr:row>
      <xdr:rowOff>205411</xdr:rowOff>
    </xdr:from>
    <xdr:ext cx="4174009" cy="891325"/>
    <xdr:pic>
      <xdr:nvPicPr>
        <xdr:cNvPr id="2" name="Picture 1">
          <a:extLst>
            <a:ext uri="{FF2B5EF4-FFF2-40B4-BE49-F238E27FC236}">
              <a16:creationId xmlns:a16="http://schemas.microsoft.com/office/drawing/2014/main" id="{30AFB1FE-667C-49E1-BE06-6AC7BD47F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0927" y="8587411"/>
          <a:ext cx="4174009" cy="891325"/>
        </a:xfrm>
        <a:prstGeom prst="rect">
          <a:avLst/>
        </a:prstGeom>
      </xdr:spPr>
    </xdr:pic>
    <xdr:clientData/>
  </xdr:oneCellAnchor>
  <xdr:oneCellAnchor>
    <xdr:from>
      <xdr:col>8</xdr:col>
      <xdr:colOff>609600</xdr:colOff>
      <xdr:row>31</xdr:row>
      <xdr:rowOff>76200</xdr:rowOff>
    </xdr:from>
    <xdr:ext cx="4639322" cy="1028844"/>
    <xdr:pic>
      <xdr:nvPicPr>
        <xdr:cNvPr id="3" name="Picture 2">
          <a:extLst>
            <a:ext uri="{FF2B5EF4-FFF2-40B4-BE49-F238E27FC236}">
              <a16:creationId xmlns:a16="http://schemas.microsoft.com/office/drawing/2014/main" id="{6C7DB79D-41CB-4E52-A3E7-3F9A5ECE9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9525000"/>
          <a:ext cx="4639322" cy="1028844"/>
        </a:xfrm>
        <a:prstGeom prst="rect">
          <a:avLst/>
        </a:prstGeom>
      </xdr:spPr>
    </xdr:pic>
    <xdr:clientData/>
  </xdr:oneCellAnchor>
  <xdr:twoCellAnchor>
    <xdr:from>
      <xdr:col>12</xdr:col>
      <xdr:colOff>19050</xdr:colOff>
      <xdr:row>30</xdr:row>
      <xdr:rowOff>19050</xdr:rowOff>
    </xdr:from>
    <xdr:to>
      <xdr:col>14</xdr:col>
      <xdr:colOff>514373</xdr:colOff>
      <xdr:row>32</xdr:row>
      <xdr:rowOff>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9226B1B2-2EEC-4D4F-97DE-AF8944D6F9E6}"/>
            </a:ext>
          </a:extLst>
        </xdr:cNvPr>
        <xdr:cNvSpPr/>
      </xdr:nvSpPr>
      <xdr:spPr>
        <a:xfrm>
          <a:off x="11906250" y="9163050"/>
          <a:ext cx="2476523" cy="590550"/>
        </a:xfrm>
        <a:custGeom>
          <a:avLst/>
          <a:gdLst>
            <a:gd name="connsiteX0" fmla="*/ 0 w 2476523"/>
            <a:gd name="connsiteY0" fmla="*/ 400050 h 400050"/>
            <a:gd name="connsiteX1" fmla="*/ 95250 w 2476523"/>
            <a:gd name="connsiteY1" fmla="*/ 342900 h 400050"/>
            <a:gd name="connsiteX2" fmla="*/ 133350 w 2476523"/>
            <a:gd name="connsiteY2" fmla="*/ 285750 h 400050"/>
            <a:gd name="connsiteX3" fmla="*/ 209550 w 2476523"/>
            <a:gd name="connsiteY3" fmla="*/ 247650 h 400050"/>
            <a:gd name="connsiteX4" fmla="*/ 323850 w 2476523"/>
            <a:gd name="connsiteY4" fmla="*/ 171450 h 400050"/>
            <a:gd name="connsiteX5" fmla="*/ 457200 w 2476523"/>
            <a:gd name="connsiteY5" fmla="*/ 133350 h 400050"/>
            <a:gd name="connsiteX6" fmla="*/ 514350 w 2476523"/>
            <a:gd name="connsiteY6" fmla="*/ 95250 h 400050"/>
            <a:gd name="connsiteX7" fmla="*/ 590550 w 2476523"/>
            <a:gd name="connsiteY7" fmla="*/ 76200 h 400050"/>
            <a:gd name="connsiteX8" fmla="*/ 704850 w 2476523"/>
            <a:gd name="connsiteY8" fmla="*/ 38100 h 400050"/>
            <a:gd name="connsiteX9" fmla="*/ 914400 w 2476523"/>
            <a:gd name="connsiteY9" fmla="*/ 0 h 400050"/>
            <a:gd name="connsiteX10" fmla="*/ 2133600 w 2476523"/>
            <a:gd name="connsiteY10" fmla="*/ 19050 h 400050"/>
            <a:gd name="connsiteX11" fmla="*/ 2343150 w 2476523"/>
            <a:gd name="connsiteY11" fmla="*/ 57150 h 400050"/>
            <a:gd name="connsiteX12" fmla="*/ 2400300 w 2476523"/>
            <a:gd name="connsiteY12" fmla="*/ 95250 h 400050"/>
            <a:gd name="connsiteX13" fmla="*/ 2476500 w 2476523"/>
            <a:gd name="connsiteY13" fmla="*/ 22860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476523" h="400050">
              <a:moveTo>
                <a:pt x="0" y="400050"/>
              </a:moveTo>
              <a:cubicBezTo>
                <a:pt x="31750" y="381000"/>
                <a:pt x="67137" y="366997"/>
                <a:pt x="95250" y="342900"/>
              </a:cubicBezTo>
              <a:cubicBezTo>
                <a:pt x="112633" y="328000"/>
                <a:pt x="115761" y="300407"/>
                <a:pt x="133350" y="285750"/>
              </a:cubicBezTo>
              <a:cubicBezTo>
                <a:pt x="155166" y="267570"/>
                <a:pt x="185199" y="262261"/>
                <a:pt x="209550" y="247650"/>
              </a:cubicBezTo>
              <a:cubicBezTo>
                <a:pt x="248815" y="224091"/>
                <a:pt x="279427" y="182556"/>
                <a:pt x="323850" y="171450"/>
              </a:cubicBezTo>
              <a:cubicBezTo>
                <a:pt x="348265" y="165346"/>
                <a:pt x="429871" y="147015"/>
                <a:pt x="457200" y="133350"/>
              </a:cubicBezTo>
              <a:cubicBezTo>
                <a:pt x="477678" y="123111"/>
                <a:pt x="493306" y="104269"/>
                <a:pt x="514350" y="95250"/>
              </a:cubicBezTo>
              <a:cubicBezTo>
                <a:pt x="538415" y="84937"/>
                <a:pt x="565472" y="83723"/>
                <a:pt x="590550" y="76200"/>
              </a:cubicBezTo>
              <a:cubicBezTo>
                <a:pt x="629017" y="64660"/>
                <a:pt x="665093" y="43780"/>
                <a:pt x="704850" y="38100"/>
              </a:cubicBezTo>
              <a:cubicBezTo>
                <a:pt x="864119" y="15347"/>
                <a:pt x="794639" y="29940"/>
                <a:pt x="914400" y="0"/>
              </a:cubicBezTo>
              <a:lnTo>
                <a:pt x="2133600" y="19050"/>
              </a:lnTo>
              <a:cubicBezTo>
                <a:pt x="2175319" y="20209"/>
                <a:pt x="2288660" y="29905"/>
                <a:pt x="2343150" y="57150"/>
              </a:cubicBezTo>
              <a:cubicBezTo>
                <a:pt x="2363628" y="67389"/>
                <a:pt x="2381250" y="82550"/>
                <a:pt x="2400300" y="95250"/>
              </a:cubicBezTo>
              <a:cubicBezTo>
                <a:pt x="2480022" y="214834"/>
                <a:pt x="2476500" y="163759"/>
                <a:pt x="2476500" y="228600"/>
              </a:cubicBezTo>
            </a:path>
          </a:pathLst>
        </a:cu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552450</xdr:colOff>
      <xdr:row>29</xdr:row>
      <xdr:rowOff>209550</xdr:rowOff>
    </xdr:from>
    <xdr:to>
      <xdr:col>19</xdr:col>
      <xdr:colOff>57173</xdr:colOff>
      <xdr:row>31</xdr:row>
      <xdr:rowOff>190500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253CF16B-B0A8-4E1A-8CEB-22335045711B}"/>
            </a:ext>
          </a:extLst>
        </xdr:cNvPr>
        <xdr:cNvSpPr/>
      </xdr:nvSpPr>
      <xdr:spPr>
        <a:xfrm>
          <a:off x="16402050" y="9048750"/>
          <a:ext cx="2476523" cy="590550"/>
        </a:xfrm>
        <a:custGeom>
          <a:avLst/>
          <a:gdLst>
            <a:gd name="connsiteX0" fmla="*/ 0 w 2476523"/>
            <a:gd name="connsiteY0" fmla="*/ 400050 h 400050"/>
            <a:gd name="connsiteX1" fmla="*/ 95250 w 2476523"/>
            <a:gd name="connsiteY1" fmla="*/ 342900 h 400050"/>
            <a:gd name="connsiteX2" fmla="*/ 133350 w 2476523"/>
            <a:gd name="connsiteY2" fmla="*/ 285750 h 400050"/>
            <a:gd name="connsiteX3" fmla="*/ 209550 w 2476523"/>
            <a:gd name="connsiteY3" fmla="*/ 247650 h 400050"/>
            <a:gd name="connsiteX4" fmla="*/ 323850 w 2476523"/>
            <a:gd name="connsiteY4" fmla="*/ 171450 h 400050"/>
            <a:gd name="connsiteX5" fmla="*/ 457200 w 2476523"/>
            <a:gd name="connsiteY5" fmla="*/ 133350 h 400050"/>
            <a:gd name="connsiteX6" fmla="*/ 514350 w 2476523"/>
            <a:gd name="connsiteY6" fmla="*/ 95250 h 400050"/>
            <a:gd name="connsiteX7" fmla="*/ 590550 w 2476523"/>
            <a:gd name="connsiteY7" fmla="*/ 76200 h 400050"/>
            <a:gd name="connsiteX8" fmla="*/ 704850 w 2476523"/>
            <a:gd name="connsiteY8" fmla="*/ 38100 h 400050"/>
            <a:gd name="connsiteX9" fmla="*/ 914400 w 2476523"/>
            <a:gd name="connsiteY9" fmla="*/ 0 h 400050"/>
            <a:gd name="connsiteX10" fmla="*/ 2133600 w 2476523"/>
            <a:gd name="connsiteY10" fmla="*/ 19050 h 400050"/>
            <a:gd name="connsiteX11" fmla="*/ 2343150 w 2476523"/>
            <a:gd name="connsiteY11" fmla="*/ 57150 h 400050"/>
            <a:gd name="connsiteX12" fmla="*/ 2400300 w 2476523"/>
            <a:gd name="connsiteY12" fmla="*/ 95250 h 400050"/>
            <a:gd name="connsiteX13" fmla="*/ 2476500 w 2476523"/>
            <a:gd name="connsiteY13" fmla="*/ 22860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476523" h="400050">
              <a:moveTo>
                <a:pt x="0" y="400050"/>
              </a:moveTo>
              <a:cubicBezTo>
                <a:pt x="31750" y="381000"/>
                <a:pt x="67137" y="366997"/>
                <a:pt x="95250" y="342900"/>
              </a:cubicBezTo>
              <a:cubicBezTo>
                <a:pt x="112633" y="328000"/>
                <a:pt x="115761" y="300407"/>
                <a:pt x="133350" y="285750"/>
              </a:cubicBezTo>
              <a:cubicBezTo>
                <a:pt x="155166" y="267570"/>
                <a:pt x="185199" y="262261"/>
                <a:pt x="209550" y="247650"/>
              </a:cubicBezTo>
              <a:cubicBezTo>
                <a:pt x="248815" y="224091"/>
                <a:pt x="279427" y="182556"/>
                <a:pt x="323850" y="171450"/>
              </a:cubicBezTo>
              <a:cubicBezTo>
                <a:pt x="348265" y="165346"/>
                <a:pt x="429871" y="147015"/>
                <a:pt x="457200" y="133350"/>
              </a:cubicBezTo>
              <a:cubicBezTo>
                <a:pt x="477678" y="123111"/>
                <a:pt x="493306" y="104269"/>
                <a:pt x="514350" y="95250"/>
              </a:cubicBezTo>
              <a:cubicBezTo>
                <a:pt x="538415" y="84937"/>
                <a:pt x="565472" y="83723"/>
                <a:pt x="590550" y="76200"/>
              </a:cubicBezTo>
              <a:cubicBezTo>
                <a:pt x="629017" y="64660"/>
                <a:pt x="665093" y="43780"/>
                <a:pt x="704850" y="38100"/>
              </a:cubicBezTo>
              <a:cubicBezTo>
                <a:pt x="864119" y="15347"/>
                <a:pt x="794639" y="29940"/>
                <a:pt x="914400" y="0"/>
              </a:cubicBezTo>
              <a:lnTo>
                <a:pt x="2133600" y="19050"/>
              </a:lnTo>
              <a:cubicBezTo>
                <a:pt x="2175319" y="20209"/>
                <a:pt x="2288660" y="29905"/>
                <a:pt x="2343150" y="57150"/>
              </a:cubicBezTo>
              <a:cubicBezTo>
                <a:pt x="2363628" y="67389"/>
                <a:pt x="2381250" y="82550"/>
                <a:pt x="2400300" y="95250"/>
              </a:cubicBezTo>
              <a:cubicBezTo>
                <a:pt x="2480022" y="214834"/>
                <a:pt x="2476500" y="163759"/>
                <a:pt x="2476500" y="228600"/>
              </a:cubicBezTo>
            </a:path>
          </a:pathLst>
        </a:cu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898072</xdr:colOff>
      <xdr:row>48</xdr:row>
      <xdr:rowOff>145965</xdr:rowOff>
    </xdr:from>
    <xdr:to>
      <xdr:col>7</xdr:col>
      <xdr:colOff>947159</xdr:colOff>
      <xdr:row>51</xdr:row>
      <xdr:rowOff>214658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D02AFC-A335-4CD1-A24E-563776EB2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4715" y="14515108"/>
          <a:ext cx="5015694" cy="966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91337</xdr:rowOff>
    </xdr:from>
    <xdr:ext cx="8658924" cy="1849041"/>
    <xdr:pic>
      <xdr:nvPicPr>
        <xdr:cNvPr id="2" name="Picture 1">
          <a:extLst>
            <a:ext uri="{FF2B5EF4-FFF2-40B4-BE49-F238E27FC236}">
              <a16:creationId xmlns:a16="http://schemas.microsoft.com/office/drawing/2014/main" id="{881413B2-F7DD-47B8-98E0-7388715A6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78087"/>
          <a:ext cx="8658924" cy="1849041"/>
        </a:xfrm>
        <a:prstGeom prst="rect">
          <a:avLst/>
        </a:prstGeom>
      </xdr:spPr>
    </xdr:pic>
    <xdr:clientData/>
  </xdr:oneCellAnchor>
  <xdr:oneCellAnchor>
    <xdr:from>
      <xdr:col>8</xdr:col>
      <xdr:colOff>609600</xdr:colOff>
      <xdr:row>31</xdr:row>
      <xdr:rowOff>76200</xdr:rowOff>
    </xdr:from>
    <xdr:ext cx="4639322" cy="1028844"/>
    <xdr:pic>
      <xdr:nvPicPr>
        <xdr:cNvPr id="3" name="Picture 2">
          <a:extLst>
            <a:ext uri="{FF2B5EF4-FFF2-40B4-BE49-F238E27FC236}">
              <a16:creationId xmlns:a16="http://schemas.microsoft.com/office/drawing/2014/main" id="{15E3CF7D-D6EA-4E47-88B1-9BF4F74BF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9229725"/>
          <a:ext cx="4639322" cy="1028844"/>
        </a:xfrm>
        <a:prstGeom prst="rect">
          <a:avLst/>
        </a:prstGeom>
      </xdr:spPr>
    </xdr:pic>
    <xdr:clientData/>
  </xdr:oneCellAnchor>
  <xdr:twoCellAnchor>
    <xdr:from>
      <xdr:col>12</xdr:col>
      <xdr:colOff>19050</xdr:colOff>
      <xdr:row>30</xdr:row>
      <xdr:rowOff>19050</xdr:rowOff>
    </xdr:from>
    <xdr:to>
      <xdr:col>14</xdr:col>
      <xdr:colOff>514373</xdr:colOff>
      <xdr:row>32</xdr:row>
      <xdr:rowOff>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D1BF3F64-1DA9-49BE-97A2-277B3FA005FD}"/>
            </a:ext>
          </a:extLst>
        </xdr:cNvPr>
        <xdr:cNvSpPr/>
      </xdr:nvSpPr>
      <xdr:spPr>
        <a:xfrm>
          <a:off x="11906250" y="8877300"/>
          <a:ext cx="2476523" cy="571500"/>
        </a:xfrm>
        <a:custGeom>
          <a:avLst/>
          <a:gdLst>
            <a:gd name="connsiteX0" fmla="*/ 0 w 2476523"/>
            <a:gd name="connsiteY0" fmla="*/ 400050 h 400050"/>
            <a:gd name="connsiteX1" fmla="*/ 95250 w 2476523"/>
            <a:gd name="connsiteY1" fmla="*/ 342900 h 400050"/>
            <a:gd name="connsiteX2" fmla="*/ 133350 w 2476523"/>
            <a:gd name="connsiteY2" fmla="*/ 285750 h 400050"/>
            <a:gd name="connsiteX3" fmla="*/ 209550 w 2476523"/>
            <a:gd name="connsiteY3" fmla="*/ 247650 h 400050"/>
            <a:gd name="connsiteX4" fmla="*/ 323850 w 2476523"/>
            <a:gd name="connsiteY4" fmla="*/ 171450 h 400050"/>
            <a:gd name="connsiteX5" fmla="*/ 457200 w 2476523"/>
            <a:gd name="connsiteY5" fmla="*/ 133350 h 400050"/>
            <a:gd name="connsiteX6" fmla="*/ 514350 w 2476523"/>
            <a:gd name="connsiteY6" fmla="*/ 95250 h 400050"/>
            <a:gd name="connsiteX7" fmla="*/ 590550 w 2476523"/>
            <a:gd name="connsiteY7" fmla="*/ 76200 h 400050"/>
            <a:gd name="connsiteX8" fmla="*/ 704850 w 2476523"/>
            <a:gd name="connsiteY8" fmla="*/ 38100 h 400050"/>
            <a:gd name="connsiteX9" fmla="*/ 914400 w 2476523"/>
            <a:gd name="connsiteY9" fmla="*/ 0 h 400050"/>
            <a:gd name="connsiteX10" fmla="*/ 2133600 w 2476523"/>
            <a:gd name="connsiteY10" fmla="*/ 19050 h 400050"/>
            <a:gd name="connsiteX11" fmla="*/ 2343150 w 2476523"/>
            <a:gd name="connsiteY11" fmla="*/ 57150 h 400050"/>
            <a:gd name="connsiteX12" fmla="*/ 2400300 w 2476523"/>
            <a:gd name="connsiteY12" fmla="*/ 95250 h 400050"/>
            <a:gd name="connsiteX13" fmla="*/ 2476500 w 2476523"/>
            <a:gd name="connsiteY13" fmla="*/ 22860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476523" h="400050">
              <a:moveTo>
                <a:pt x="0" y="400050"/>
              </a:moveTo>
              <a:cubicBezTo>
                <a:pt x="31750" y="381000"/>
                <a:pt x="67137" y="366997"/>
                <a:pt x="95250" y="342900"/>
              </a:cubicBezTo>
              <a:cubicBezTo>
                <a:pt x="112633" y="328000"/>
                <a:pt x="115761" y="300407"/>
                <a:pt x="133350" y="285750"/>
              </a:cubicBezTo>
              <a:cubicBezTo>
                <a:pt x="155166" y="267570"/>
                <a:pt x="185199" y="262261"/>
                <a:pt x="209550" y="247650"/>
              </a:cubicBezTo>
              <a:cubicBezTo>
                <a:pt x="248815" y="224091"/>
                <a:pt x="279427" y="182556"/>
                <a:pt x="323850" y="171450"/>
              </a:cubicBezTo>
              <a:cubicBezTo>
                <a:pt x="348265" y="165346"/>
                <a:pt x="429871" y="147015"/>
                <a:pt x="457200" y="133350"/>
              </a:cubicBezTo>
              <a:cubicBezTo>
                <a:pt x="477678" y="123111"/>
                <a:pt x="493306" y="104269"/>
                <a:pt x="514350" y="95250"/>
              </a:cubicBezTo>
              <a:cubicBezTo>
                <a:pt x="538415" y="84937"/>
                <a:pt x="565472" y="83723"/>
                <a:pt x="590550" y="76200"/>
              </a:cubicBezTo>
              <a:cubicBezTo>
                <a:pt x="629017" y="64660"/>
                <a:pt x="665093" y="43780"/>
                <a:pt x="704850" y="38100"/>
              </a:cubicBezTo>
              <a:cubicBezTo>
                <a:pt x="864119" y="15347"/>
                <a:pt x="794639" y="29940"/>
                <a:pt x="914400" y="0"/>
              </a:cubicBezTo>
              <a:lnTo>
                <a:pt x="2133600" y="19050"/>
              </a:lnTo>
              <a:cubicBezTo>
                <a:pt x="2175319" y="20209"/>
                <a:pt x="2288660" y="29905"/>
                <a:pt x="2343150" y="57150"/>
              </a:cubicBezTo>
              <a:cubicBezTo>
                <a:pt x="2363628" y="67389"/>
                <a:pt x="2381250" y="82550"/>
                <a:pt x="2400300" y="95250"/>
              </a:cubicBezTo>
              <a:cubicBezTo>
                <a:pt x="2480022" y="214834"/>
                <a:pt x="2476500" y="163759"/>
                <a:pt x="2476500" y="228600"/>
              </a:cubicBezTo>
            </a:path>
          </a:pathLst>
        </a:cu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552450</xdr:colOff>
      <xdr:row>29</xdr:row>
      <xdr:rowOff>209550</xdr:rowOff>
    </xdr:from>
    <xdr:to>
      <xdr:col>19</xdr:col>
      <xdr:colOff>57173</xdr:colOff>
      <xdr:row>31</xdr:row>
      <xdr:rowOff>190500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D288B2F5-AAB7-46A9-8332-035F15293CBC}"/>
            </a:ext>
          </a:extLst>
        </xdr:cNvPr>
        <xdr:cNvSpPr/>
      </xdr:nvSpPr>
      <xdr:spPr>
        <a:xfrm>
          <a:off x="16402050" y="8772525"/>
          <a:ext cx="2476523" cy="571500"/>
        </a:xfrm>
        <a:custGeom>
          <a:avLst/>
          <a:gdLst>
            <a:gd name="connsiteX0" fmla="*/ 0 w 2476523"/>
            <a:gd name="connsiteY0" fmla="*/ 400050 h 400050"/>
            <a:gd name="connsiteX1" fmla="*/ 95250 w 2476523"/>
            <a:gd name="connsiteY1" fmla="*/ 342900 h 400050"/>
            <a:gd name="connsiteX2" fmla="*/ 133350 w 2476523"/>
            <a:gd name="connsiteY2" fmla="*/ 285750 h 400050"/>
            <a:gd name="connsiteX3" fmla="*/ 209550 w 2476523"/>
            <a:gd name="connsiteY3" fmla="*/ 247650 h 400050"/>
            <a:gd name="connsiteX4" fmla="*/ 323850 w 2476523"/>
            <a:gd name="connsiteY4" fmla="*/ 171450 h 400050"/>
            <a:gd name="connsiteX5" fmla="*/ 457200 w 2476523"/>
            <a:gd name="connsiteY5" fmla="*/ 133350 h 400050"/>
            <a:gd name="connsiteX6" fmla="*/ 514350 w 2476523"/>
            <a:gd name="connsiteY6" fmla="*/ 95250 h 400050"/>
            <a:gd name="connsiteX7" fmla="*/ 590550 w 2476523"/>
            <a:gd name="connsiteY7" fmla="*/ 76200 h 400050"/>
            <a:gd name="connsiteX8" fmla="*/ 704850 w 2476523"/>
            <a:gd name="connsiteY8" fmla="*/ 38100 h 400050"/>
            <a:gd name="connsiteX9" fmla="*/ 914400 w 2476523"/>
            <a:gd name="connsiteY9" fmla="*/ 0 h 400050"/>
            <a:gd name="connsiteX10" fmla="*/ 2133600 w 2476523"/>
            <a:gd name="connsiteY10" fmla="*/ 19050 h 400050"/>
            <a:gd name="connsiteX11" fmla="*/ 2343150 w 2476523"/>
            <a:gd name="connsiteY11" fmla="*/ 57150 h 400050"/>
            <a:gd name="connsiteX12" fmla="*/ 2400300 w 2476523"/>
            <a:gd name="connsiteY12" fmla="*/ 95250 h 400050"/>
            <a:gd name="connsiteX13" fmla="*/ 2476500 w 2476523"/>
            <a:gd name="connsiteY13" fmla="*/ 22860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476523" h="400050">
              <a:moveTo>
                <a:pt x="0" y="400050"/>
              </a:moveTo>
              <a:cubicBezTo>
                <a:pt x="31750" y="381000"/>
                <a:pt x="67137" y="366997"/>
                <a:pt x="95250" y="342900"/>
              </a:cubicBezTo>
              <a:cubicBezTo>
                <a:pt x="112633" y="328000"/>
                <a:pt x="115761" y="300407"/>
                <a:pt x="133350" y="285750"/>
              </a:cubicBezTo>
              <a:cubicBezTo>
                <a:pt x="155166" y="267570"/>
                <a:pt x="185199" y="262261"/>
                <a:pt x="209550" y="247650"/>
              </a:cubicBezTo>
              <a:cubicBezTo>
                <a:pt x="248815" y="224091"/>
                <a:pt x="279427" y="182556"/>
                <a:pt x="323850" y="171450"/>
              </a:cubicBezTo>
              <a:cubicBezTo>
                <a:pt x="348265" y="165346"/>
                <a:pt x="429871" y="147015"/>
                <a:pt x="457200" y="133350"/>
              </a:cubicBezTo>
              <a:cubicBezTo>
                <a:pt x="477678" y="123111"/>
                <a:pt x="493306" y="104269"/>
                <a:pt x="514350" y="95250"/>
              </a:cubicBezTo>
              <a:cubicBezTo>
                <a:pt x="538415" y="84937"/>
                <a:pt x="565472" y="83723"/>
                <a:pt x="590550" y="76200"/>
              </a:cubicBezTo>
              <a:cubicBezTo>
                <a:pt x="629017" y="64660"/>
                <a:pt x="665093" y="43780"/>
                <a:pt x="704850" y="38100"/>
              </a:cubicBezTo>
              <a:cubicBezTo>
                <a:pt x="864119" y="15347"/>
                <a:pt x="794639" y="29940"/>
                <a:pt x="914400" y="0"/>
              </a:cubicBezTo>
              <a:lnTo>
                <a:pt x="2133600" y="19050"/>
              </a:lnTo>
              <a:cubicBezTo>
                <a:pt x="2175319" y="20209"/>
                <a:pt x="2288660" y="29905"/>
                <a:pt x="2343150" y="57150"/>
              </a:cubicBezTo>
              <a:cubicBezTo>
                <a:pt x="2363628" y="67389"/>
                <a:pt x="2381250" y="82550"/>
                <a:pt x="2400300" y="95250"/>
              </a:cubicBezTo>
              <a:cubicBezTo>
                <a:pt x="2480022" y="214834"/>
                <a:pt x="2476500" y="163759"/>
                <a:pt x="2476500" y="228600"/>
              </a:cubicBezTo>
            </a:path>
          </a:pathLst>
        </a:cu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609600</xdr:colOff>
      <xdr:row>18</xdr:row>
      <xdr:rowOff>95250</xdr:rowOff>
    </xdr:from>
    <xdr:to>
      <xdr:col>13</xdr:col>
      <xdr:colOff>742950</xdr:colOff>
      <xdr:row>19</xdr:row>
      <xdr:rowOff>38100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61D760C-4418-4B6C-BEA0-0718340FBEE4}"/>
            </a:ext>
          </a:extLst>
        </xdr:cNvPr>
        <xdr:cNvSpPr/>
      </xdr:nvSpPr>
      <xdr:spPr>
        <a:xfrm>
          <a:off x="10515600" y="5410200"/>
          <a:ext cx="31051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quora.com/Mathematical-Modeling-How-are-posterior-probabilities-calculated-in-linear-discriminant-analysi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quora.com/Mathematical-Modeling-How-are-posterior-probabilities-calculated-in-linear-discriminant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6754-A597-4279-B66E-B4C68272B17F}">
  <dimension ref="A1:C8"/>
  <sheetViews>
    <sheetView workbookViewId="0">
      <selection activeCell="C2" sqref="C2"/>
    </sheetView>
  </sheetViews>
  <sheetFormatPr defaultRowHeight="23.25" x14ac:dyDescent="0.35"/>
  <sheetData>
    <row r="1" spans="1:3" x14ac:dyDescent="0.35">
      <c r="A1" s="7" t="s">
        <v>24</v>
      </c>
      <c r="B1" s="7" t="s">
        <v>23</v>
      </c>
      <c r="C1" s="7" t="s">
        <v>22</v>
      </c>
    </row>
    <row r="2" spans="1:3" x14ac:dyDescent="0.35">
      <c r="A2" s="5">
        <v>1</v>
      </c>
      <c r="B2" s="5">
        <v>2</v>
      </c>
      <c r="C2" s="4">
        <v>1</v>
      </c>
    </row>
    <row r="3" spans="1:3" x14ac:dyDescent="0.35">
      <c r="A3" s="5">
        <v>2</v>
      </c>
      <c r="B3" s="5">
        <v>1</v>
      </c>
      <c r="C3" s="4">
        <v>1</v>
      </c>
    </row>
    <row r="4" spans="1:3" x14ac:dyDescent="0.35">
      <c r="A4" s="5">
        <v>1</v>
      </c>
      <c r="B4" s="5">
        <v>1</v>
      </c>
      <c r="C4" s="4">
        <v>1</v>
      </c>
    </row>
    <row r="5" spans="1:3" x14ac:dyDescent="0.35">
      <c r="A5" s="5">
        <v>3</v>
      </c>
      <c r="B5" s="5">
        <v>4</v>
      </c>
      <c r="C5" s="4">
        <v>1</v>
      </c>
    </row>
    <row r="6" spans="1:3" x14ac:dyDescent="0.35">
      <c r="A6" s="3">
        <v>4</v>
      </c>
      <c r="B6" s="3">
        <v>3</v>
      </c>
      <c r="C6" s="2">
        <v>2</v>
      </c>
    </row>
    <row r="7" spans="1:3" x14ac:dyDescent="0.35">
      <c r="A7" s="3">
        <v>4</v>
      </c>
      <c r="B7" s="3">
        <v>4</v>
      </c>
      <c r="C7" s="2">
        <v>2</v>
      </c>
    </row>
    <row r="8" spans="1:3" x14ac:dyDescent="0.35">
      <c r="A8" s="3">
        <v>1</v>
      </c>
      <c r="B8" s="3">
        <v>5</v>
      </c>
      <c r="C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FB8-C749-4939-8EE9-A4E29CD03CA2}">
  <dimension ref="A1:U47"/>
  <sheetViews>
    <sheetView topLeftCell="A13" zoomScale="70" zoomScaleNormal="70" workbookViewId="0">
      <selection activeCell="G27" sqref="G27"/>
    </sheetView>
  </sheetViews>
  <sheetFormatPr defaultRowHeight="23.25" x14ac:dyDescent="0.35"/>
  <sheetData>
    <row r="1" spans="1:20" x14ac:dyDescent="0.35">
      <c r="A1" t="s">
        <v>25</v>
      </c>
    </row>
    <row r="3" spans="1:20" x14ac:dyDescent="0.35">
      <c r="D3" t="s">
        <v>26</v>
      </c>
      <c r="G3" t="s">
        <v>27</v>
      </c>
    </row>
    <row r="4" spans="1:20" x14ac:dyDescent="0.35">
      <c r="A4" s="7" t="s">
        <v>21</v>
      </c>
      <c r="B4" s="7" t="s">
        <v>1</v>
      </c>
      <c r="C4" s="7" t="s">
        <v>0</v>
      </c>
      <c r="D4" s="7" t="s">
        <v>20</v>
      </c>
      <c r="E4" s="7" t="s">
        <v>19</v>
      </c>
      <c r="G4" s="4" t="s">
        <v>15</v>
      </c>
      <c r="H4" s="4" t="s">
        <v>18</v>
      </c>
      <c r="I4" s="4" t="s">
        <v>40</v>
      </c>
      <c r="J4" s="4"/>
      <c r="K4" s="4"/>
      <c r="L4" s="4"/>
      <c r="M4" s="4"/>
      <c r="N4" s="4">
        <f>1/(2*PI())^(2/2) * 1/K23</f>
        <v>9.5113270650210316E-2</v>
      </c>
      <c r="O4" s="4"/>
      <c r="P4" s="4"/>
    </row>
    <row r="5" spans="1:20" x14ac:dyDescent="0.35">
      <c r="A5" s="4">
        <v>1</v>
      </c>
      <c r="B5" s="5">
        <v>1</v>
      </c>
      <c r="C5" s="5">
        <v>2</v>
      </c>
      <c r="D5" s="5">
        <f t="shared" ref="D5:D11" si="0">B5-$B$17</f>
        <v>-1.2857142857142856</v>
      </c>
      <c r="E5" s="5">
        <f t="shared" ref="E5:E11" si="1">C5-$C$17</f>
        <v>-0.85714285714285721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20" x14ac:dyDescent="0.35">
      <c r="A6" s="4">
        <v>1</v>
      </c>
      <c r="B6" s="5">
        <v>2</v>
      </c>
      <c r="C6" s="5">
        <v>1</v>
      </c>
      <c r="D6" s="5">
        <f t="shared" si="0"/>
        <v>-0.28571428571428559</v>
      </c>
      <c r="E6" s="5">
        <f t="shared" si="1"/>
        <v>-1.8571428571428572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20" x14ac:dyDescent="0.35">
      <c r="A7" s="4">
        <v>1</v>
      </c>
      <c r="B7" s="5">
        <v>1</v>
      </c>
      <c r="C7" s="5">
        <v>1</v>
      </c>
      <c r="D7" s="5">
        <f t="shared" si="0"/>
        <v>-1.2857142857142856</v>
      </c>
      <c r="E7" s="5">
        <f t="shared" si="1"/>
        <v>-1.8571428571428572</v>
      </c>
      <c r="G7" s="4" t="s">
        <v>34</v>
      </c>
      <c r="H7" s="4"/>
      <c r="I7" s="4" t="s">
        <v>17</v>
      </c>
      <c r="J7" s="4"/>
      <c r="K7" s="4" t="s">
        <v>11</v>
      </c>
      <c r="L7" s="4"/>
      <c r="M7" s="4" t="s">
        <v>10</v>
      </c>
      <c r="N7" s="4" t="s">
        <v>9</v>
      </c>
      <c r="O7" s="4" t="s">
        <v>8</v>
      </c>
      <c r="P7" s="4" t="s">
        <v>16</v>
      </c>
    </row>
    <row r="8" spans="1:20" x14ac:dyDescent="0.35">
      <c r="A8" s="4">
        <v>1</v>
      </c>
      <c r="B8" s="5">
        <v>3</v>
      </c>
      <c r="C8" s="5">
        <v>4</v>
      </c>
      <c r="D8" s="5">
        <f t="shared" si="0"/>
        <v>0.71428571428571441</v>
      </c>
      <c r="E8" s="5">
        <f t="shared" si="1"/>
        <v>1.1428571428571428</v>
      </c>
      <c r="G8" s="4" cm="1">
        <f t="array" ref="G8:H8">B5:C5-B15:C15</f>
        <v>-0.75</v>
      </c>
      <c r="H8" s="4">
        <v>0</v>
      </c>
      <c r="I8" s="4" cm="1">
        <f t="array" ref="I8:J9">-0.5*MINVERSE(I20:J21)</f>
        <v>-0.2857142857142857</v>
      </c>
      <c r="J8" s="4">
        <v>0</v>
      </c>
      <c r="K8" s="4" cm="1">
        <f t="array" ref="K8:L8">MMULT((_xlfn.ANCHORARRAY(G8)),_xlfn.ANCHORARRAY(I8))</f>
        <v>0.21428571428571427</v>
      </c>
      <c r="L8" s="4">
        <v>0</v>
      </c>
      <c r="M8" s="4" cm="1">
        <f t="array" ref="M8:M9">TRANSPOSE(_xlfn.ANCHORARRAY(G8))</f>
        <v>-0.75</v>
      </c>
      <c r="N8" s="4" cm="1">
        <f t="array" ref="N8">MMULT(_xlfn.ANCHORARRAY(K8),_xlfn.ANCHORARRAY(M8))</f>
        <v>-0.1607142857142857</v>
      </c>
      <c r="O8" s="4">
        <f>EXP(N8)</f>
        <v>0.8515353321631064</v>
      </c>
      <c r="P8" s="4">
        <f>O8*N4</f>
        <v>8.099231051624628E-2</v>
      </c>
    </row>
    <row r="9" spans="1:20" x14ac:dyDescent="0.35">
      <c r="A9" s="2">
        <v>2</v>
      </c>
      <c r="B9" s="3">
        <v>4</v>
      </c>
      <c r="C9" s="3">
        <v>3</v>
      </c>
      <c r="D9" s="3">
        <f t="shared" si="0"/>
        <v>1.7142857142857144</v>
      </c>
      <c r="E9" s="3">
        <f t="shared" si="1"/>
        <v>0.14285714285714279</v>
      </c>
      <c r="G9" s="4"/>
      <c r="H9" s="4"/>
      <c r="I9" s="4">
        <v>0</v>
      </c>
      <c r="J9" s="4">
        <v>-0.3125</v>
      </c>
      <c r="K9" s="4"/>
      <c r="L9" s="4"/>
      <c r="M9" s="4">
        <v>0</v>
      </c>
      <c r="N9" s="4"/>
      <c r="O9" s="4"/>
      <c r="P9" s="4"/>
    </row>
    <row r="10" spans="1:20" x14ac:dyDescent="0.35">
      <c r="A10" s="2">
        <v>2</v>
      </c>
      <c r="B10" s="3">
        <v>4</v>
      </c>
      <c r="C10" s="3">
        <v>4</v>
      </c>
      <c r="D10" s="3">
        <f t="shared" si="0"/>
        <v>1.7142857142857144</v>
      </c>
      <c r="E10" s="3">
        <f t="shared" si="1"/>
        <v>1.1428571428571428</v>
      </c>
      <c r="G10" t="s">
        <v>28</v>
      </c>
    </row>
    <row r="11" spans="1:20" x14ac:dyDescent="0.35">
      <c r="A11" s="2">
        <v>2</v>
      </c>
      <c r="B11" s="3">
        <v>1</v>
      </c>
      <c r="C11" s="3">
        <v>5</v>
      </c>
      <c r="D11" s="3">
        <f t="shared" si="0"/>
        <v>-1.2857142857142856</v>
      </c>
      <c r="E11" s="3">
        <f t="shared" si="1"/>
        <v>2.1428571428571428</v>
      </c>
      <c r="G11" s="2" t="s">
        <v>15</v>
      </c>
      <c r="H11" s="2" t="s">
        <v>14</v>
      </c>
      <c r="I11" s="2" t="s">
        <v>40</v>
      </c>
      <c r="J11" s="2"/>
      <c r="K11" s="2"/>
      <c r="L11" s="2"/>
      <c r="M11" s="2"/>
      <c r="N11" s="2">
        <f>1/(2*PI())^(2/2) * 1/K23</f>
        <v>9.5113270650210316E-2</v>
      </c>
      <c r="O11" s="2"/>
      <c r="P11" s="2"/>
      <c r="T11" s="8" t="s">
        <v>13</v>
      </c>
    </row>
    <row r="12" spans="1:20" x14ac:dyDescent="0.3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0" x14ac:dyDescent="0.3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0" x14ac:dyDescent="0.35">
      <c r="G14" s="2"/>
      <c r="H14" s="2"/>
      <c r="I14" s="2" t="s">
        <v>12</v>
      </c>
      <c r="J14" s="2"/>
      <c r="K14" s="2" t="s">
        <v>11</v>
      </c>
      <c r="L14" s="2"/>
      <c r="M14" s="2" t="s">
        <v>10</v>
      </c>
      <c r="N14" s="2" t="s">
        <v>9</v>
      </c>
      <c r="O14" s="2" t="s">
        <v>8</v>
      </c>
      <c r="P14" s="2" t="s">
        <v>7</v>
      </c>
    </row>
    <row r="15" spans="1:20" x14ac:dyDescent="0.35">
      <c r="A15" s="4" t="s">
        <v>6</v>
      </c>
      <c r="B15" s="4">
        <f>AVERAGE(B5:B8)</f>
        <v>1.75</v>
      </c>
      <c r="C15" s="4">
        <f>AVERAGE(C5:C8)</f>
        <v>2</v>
      </c>
      <c r="G15" s="2" cm="1">
        <f t="array" ref="G15:H15">B5:C5-B16:C16</f>
        <v>-2</v>
      </c>
      <c r="H15" s="2">
        <v>-2</v>
      </c>
      <c r="I15" s="2" cm="1">
        <f t="array" ref="I15:J16">-0.5*MINVERSE(I20:J21)</f>
        <v>-0.2857142857142857</v>
      </c>
      <c r="J15" s="2">
        <v>0</v>
      </c>
      <c r="K15" s="2" cm="1">
        <f t="array" ref="K15:L15">MMULT(_xlfn.ANCHORARRAY(G15),_xlfn.ANCHORARRAY(I15))</f>
        <v>0.5714285714285714</v>
      </c>
      <c r="L15" s="2">
        <v>0.625</v>
      </c>
      <c r="M15" s="2" cm="1">
        <f t="array" ref="M15:M16">TRANSPOSE(_xlfn.ANCHORARRAY(G15))</f>
        <v>-2</v>
      </c>
      <c r="N15" s="2" cm="1">
        <f t="array" ref="N15">MMULT(_xlfn.ANCHORARRAY(K15),_xlfn.ANCHORARRAY(M15))</f>
        <v>-2.3928571428571428</v>
      </c>
      <c r="O15" s="2">
        <f>EXP(N15)</f>
        <v>9.1368258423486726E-2</v>
      </c>
      <c r="P15" s="2">
        <f>O15*N11</f>
        <v>8.6903338922714509E-3</v>
      </c>
    </row>
    <row r="16" spans="1:20" x14ac:dyDescent="0.35">
      <c r="A16" s="2" t="s">
        <v>5</v>
      </c>
      <c r="B16" s="2">
        <f>AVERAGE(B9:B11)</f>
        <v>3</v>
      </c>
      <c r="C16" s="2">
        <f>AVERAGE(C9:C11)</f>
        <v>4</v>
      </c>
      <c r="G16" s="2"/>
      <c r="H16" s="2"/>
      <c r="I16" s="2">
        <v>0</v>
      </c>
      <c r="J16" s="2">
        <v>-0.3125</v>
      </c>
      <c r="K16" s="2"/>
      <c r="L16" s="2"/>
      <c r="M16" s="2">
        <v>-2</v>
      </c>
      <c r="N16" s="2"/>
      <c r="O16" s="2"/>
      <c r="P16" s="2"/>
    </row>
    <row r="17" spans="1:20" x14ac:dyDescent="0.35">
      <c r="A17" t="s">
        <v>4</v>
      </c>
      <c r="B17" s="1">
        <f>AVERAGE(B5:B11)</f>
        <v>2.2857142857142856</v>
      </c>
      <c r="C17" s="1">
        <f>AVERAGE(C5:C11)</f>
        <v>2.8571428571428572</v>
      </c>
    </row>
    <row r="19" spans="1:20" x14ac:dyDescent="0.35">
      <c r="A19" s="4" t="s">
        <v>3</v>
      </c>
      <c r="B19" s="4">
        <f>4/7</f>
        <v>0.5714285714285714</v>
      </c>
      <c r="I19" t="s">
        <v>38</v>
      </c>
      <c r="O19" t="s">
        <v>37</v>
      </c>
    </row>
    <row r="20" spans="1:20" x14ac:dyDescent="0.35">
      <c r="A20" s="2" t="s">
        <v>2</v>
      </c>
      <c r="B20" s="2">
        <f>3/7</f>
        <v>0.42857142857142855</v>
      </c>
      <c r="I20" cm="1">
        <f t="array" ref="I20:J21">T33:U34</f>
        <v>1.75</v>
      </c>
      <c r="J20">
        <v>0</v>
      </c>
    </row>
    <row r="21" spans="1:20" x14ac:dyDescent="0.35">
      <c r="I21">
        <v>0</v>
      </c>
      <c r="J21">
        <v>1.6</v>
      </c>
      <c r="Q21" s="9" t="s">
        <v>31</v>
      </c>
      <c r="R21" s="9" t="s">
        <v>31</v>
      </c>
      <c r="S21" s="10" t="s">
        <v>32</v>
      </c>
      <c r="T21" s="10"/>
    </row>
    <row r="22" spans="1:20" x14ac:dyDescent="0.35">
      <c r="O22" s="7" t="s">
        <v>1</v>
      </c>
      <c r="P22" s="7" t="s">
        <v>0</v>
      </c>
      <c r="Q22" s="9" t="s">
        <v>29</v>
      </c>
      <c r="R22" s="9" t="s">
        <v>30</v>
      </c>
      <c r="S22" s="10" t="s">
        <v>24</v>
      </c>
      <c r="T22" s="10" t="s">
        <v>23</v>
      </c>
    </row>
    <row r="23" spans="1:20" x14ac:dyDescent="0.35">
      <c r="I23" t="s">
        <v>39</v>
      </c>
      <c r="K23">
        <f>SQRT(MDETERM(I20:J21))</f>
        <v>1.6733200530681511</v>
      </c>
      <c r="O23" s="5">
        <v>1</v>
      </c>
      <c r="P23" s="5">
        <v>2</v>
      </c>
      <c r="Q23" s="4">
        <v>1.75</v>
      </c>
      <c r="R23" s="4">
        <v>2</v>
      </c>
      <c r="S23" s="4" cm="1">
        <f t="array" ref="S23:T23">O23:P23-Q23:R23</f>
        <v>-0.75</v>
      </c>
      <c r="T23" s="4">
        <v>0</v>
      </c>
    </row>
    <row r="24" spans="1:20" x14ac:dyDescent="0.35">
      <c r="A24" t="s">
        <v>41</v>
      </c>
      <c r="C24">
        <f>P8*B19</f>
        <v>4.6281320294997874E-2</v>
      </c>
      <c r="O24" s="5">
        <v>2</v>
      </c>
      <c r="P24" s="5">
        <v>1</v>
      </c>
      <c r="Q24" s="4">
        <v>1.75</v>
      </c>
      <c r="R24" s="4">
        <v>2</v>
      </c>
      <c r="S24" s="4" cm="1">
        <f t="array" ref="S24:T24">O24:P24-Q24:R24</f>
        <v>0.25</v>
      </c>
      <c r="T24" s="4">
        <v>-1</v>
      </c>
    </row>
    <row r="25" spans="1:20" x14ac:dyDescent="0.35">
      <c r="A25" t="s">
        <v>42</v>
      </c>
      <c r="C25">
        <f>P15*B20</f>
        <v>3.7244288109734786E-3</v>
      </c>
      <c r="I25">
        <f>1/(2*PI())^(2/2) * 1/K23</f>
        <v>9.5113270650210316E-2</v>
      </c>
      <c r="O25" s="5">
        <v>1</v>
      </c>
      <c r="P25" s="5">
        <v>1</v>
      </c>
      <c r="Q25" s="4">
        <v>1.75</v>
      </c>
      <c r="R25" s="4">
        <v>2</v>
      </c>
      <c r="S25" s="4" cm="1">
        <f t="array" ref="S25:T25">O25:P25-Q25:R25</f>
        <v>-0.75</v>
      </c>
      <c r="T25" s="4">
        <v>-1</v>
      </c>
    </row>
    <row r="26" spans="1:20" x14ac:dyDescent="0.35">
      <c r="O26" s="5">
        <v>3</v>
      </c>
      <c r="P26" s="5">
        <v>4</v>
      </c>
      <c r="Q26" s="4">
        <v>1.75</v>
      </c>
      <c r="R26" s="4">
        <v>2</v>
      </c>
      <c r="S26" s="4" cm="1">
        <f t="array" ref="S26:T26">O26:P26-Q26:R26</f>
        <v>1.25</v>
      </c>
      <c r="T26" s="4">
        <v>2</v>
      </c>
    </row>
    <row r="27" spans="1:20" x14ac:dyDescent="0.35">
      <c r="A27" s="9" t="s">
        <v>43</v>
      </c>
      <c r="B27" s="9"/>
      <c r="C27" s="9"/>
      <c r="D27" s="9"/>
      <c r="E27" s="9">
        <f>C24/(C24+C25)</f>
        <v>0.92551998765020538</v>
      </c>
      <c r="O27" s="3">
        <v>4</v>
      </c>
      <c r="P27" s="3">
        <v>3</v>
      </c>
      <c r="Q27" s="2">
        <v>3</v>
      </c>
      <c r="R27" s="2">
        <v>4</v>
      </c>
      <c r="S27" s="2" cm="1">
        <f t="array" ref="S27:T27">O27:P27-Q27:R27</f>
        <v>1</v>
      </c>
      <c r="T27" s="2">
        <v>-1</v>
      </c>
    </row>
    <row r="28" spans="1:20" x14ac:dyDescent="0.35">
      <c r="A28" s="9" t="s">
        <v>44</v>
      </c>
      <c r="B28" s="9"/>
      <c r="C28" s="9"/>
      <c r="D28" s="9"/>
      <c r="E28" s="9">
        <f>C25/(C24+C25)</f>
        <v>7.4480012349794636E-2</v>
      </c>
      <c r="O28" s="3">
        <v>4</v>
      </c>
      <c r="P28" s="3">
        <v>4</v>
      </c>
      <c r="Q28" s="2">
        <v>3</v>
      </c>
      <c r="R28" s="2">
        <v>4</v>
      </c>
      <c r="S28" s="2" cm="1">
        <f t="array" ref="S28:T28">O28:P28-Q28:R28</f>
        <v>1</v>
      </c>
      <c r="T28" s="2">
        <v>0</v>
      </c>
    </row>
    <row r="29" spans="1:20" x14ac:dyDescent="0.35">
      <c r="O29" s="3">
        <v>1</v>
      </c>
      <c r="P29" s="3">
        <v>5</v>
      </c>
      <c r="Q29" s="2">
        <v>3</v>
      </c>
      <c r="R29" s="2">
        <v>4</v>
      </c>
      <c r="S29" s="2" cm="1">
        <f t="array" ref="S29:T29">O29:P29-Q29:R29</f>
        <v>-2</v>
      </c>
      <c r="T29" s="2">
        <v>1</v>
      </c>
    </row>
    <row r="32" spans="1:20" x14ac:dyDescent="0.35">
      <c r="O32" t="s">
        <v>35</v>
      </c>
      <c r="S32" t="s">
        <v>36</v>
      </c>
    </row>
    <row r="33" spans="1:21" x14ac:dyDescent="0.35">
      <c r="O33" cm="1">
        <f t="array" ref="O33:P34">MMULT(TRANSPOSE(S23:T29),S23:T29)</f>
        <v>8.75</v>
      </c>
      <c r="P33">
        <v>0</v>
      </c>
      <c r="S33" t="s">
        <v>33</v>
      </c>
      <c r="T33" s="6" cm="1">
        <f t="array" ref="T33:U34">1/(7-2) *_xlfn.ANCHORARRAY( O33)</f>
        <v>1.75</v>
      </c>
      <c r="U33" s="6">
        <v>0</v>
      </c>
    </row>
    <row r="34" spans="1:21" x14ac:dyDescent="0.35">
      <c r="O34">
        <v>0</v>
      </c>
      <c r="P34">
        <v>8</v>
      </c>
      <c r="T34" s="6">
        <v>0</v>
      </c>
      <c r="U34" s="6">
        <v>1.6</v>
      </c>
    </row>
    <row r="38" spans="1:21" x14ac:dyDescent="0.35">
      <c r="C38" t="s">
        <v>46</v>
      </c>
      <c r="F38" t="s">
        <v>47</v>
      </c>
      <c r="K38" t="s">
        <v>48</v>
      </c>
    </row>
    <row r="39" spans="1:21" x14ac:dyDescent="0.35">
      <c r="A39" t="s">
        <v>49</v>
      </c>
    </row>
    <row r="40" spans="1:21" x14ac:dyDescent="0.35">
      <c r="B40" t="s">
        <v>50</v>
      </c>
      <c r="C40" cm="1">
        <f t="array" ref="C40:D40">B15:C15</f>
        <v>1.75</v>
      </c>
      <c r="D40">
        <v>2</v>
      </c>
      <c r="F40" t="s">
        <v>53</v>
      </c>
      <c r="G40" cm="1">
        <f t="array" ref="G40:H40">_xlfn.ANCHORARRAY(C40)</f>
        <v>1.75</v>
      </c>
      <c r="H40">
        <v>2</v>
      </c>
      <c r="J40" t="s">
        <v>55</v>
      </c>
      <c r="K40">
        <f>B19</f>
        <v>0.5714285714285714</v>
      </c>
    </row>
    <row r="41" spans="1:21" x14ac:dyDescent="0.35">
      <c r="B41" t="s">
        <v>51</v>
      </c>
      <c r="C41" cm="1">
        <f t="array" ref="C41:D42">MINVERSE(_xlfn.ANCHORARRAY(I20))</f>
        <v>0.5714285714285714</v>
      </c>
      <c r="D41">
        <v>0</v>
      </c>
      <c r="F41" t="s">
        <v>51</v>
      </c>
      <c r="G41" cm="1">
        <f t="array" ref="G41:H42">_xlfn.ANCHORARRAY(C41)</f>
        <v>0.5714285714285714</v>
      </c>
      <c r="H41">
        <v>0</v>
      </c>
    </row>
    <row r="42" spans="1:21" x14ac:dyDescent="0.35">
      <c r="C42">
        <v>0</v>
      </c>
      <c r="D42">
        <v>0.625</v>
      </c>
      <c r="G42">
        <v>0</v>
      </c>
      <c r="H42">
        <v>0.625</v>
      </c>
    </row>
    <row r="43" spans="1:21" x14ac:dyDescent="0.35">
      <c r="B43" t="s">
        <v>52</v>
      </c>
      <c r="C43" s="1" cm="1">
        <f t="array" ref="C43:D43">B5:C5</f>
        <v>1</v>
      </c>
      <c r="D43">
        <v>2</v>
      </c>
      <c r="F43" t="s">
        <v>54</v>
      </c>
      <c r="G43" cm="1">
        <f t="array" ref="G43:H43">_xlfn.ANCHORARRAY(G40)</f>
        <v>1.75</v>
      </c>
      <c r="H43">
        <v>2</v>
      </c>
    </row>
    <row r="45" spans="1:21" x14ac:dyDescent="0.35">
      <c r="C45" cm="1">
        <f t="array" ref="C45:D45">MMULT(_xlfn.ANCHORARRAY(C40),_xlfn.ANCHORARRAY(C41))</f>
        <v>1</v>
      </c>
      <c r="D45">
        <v>1.25</v>
      </c>
    </row>
    <row r="46" spans="1:21" x14ac:dyDescent="0.35">
      <c r="F46" cm="1">
        <f t="array" ref="F46:G46">(-0.5)*MMULT(_xlfn.ANCHORARRAY(G40),_xlfn.ANCHORARRAY(G41))</f>
        <v>-0.5</v>
      </c>
      <c r="G46">
        <v>-0.625</v>
      </c>
      <c r="L46" s="9" t="s">
        <v>56</v>
      </c>
      <c r="M46" s="9"/>
    </row>
    <row r="47" spans="1:21" x14ac:dyDescent="0.35">
      <c r="C47" cm="1">
        <f t="array" ref="C47">MMULT(_xlfn.ANCHORARRAY(C45),TRANSPOSE(_xlfn.ANCHORARRAY(C43)))</f>
        <v>3.5</v>
      </c>
      <c r="F47" cm="1">
        <f t="array" ref="F47">MMULT(_xlfn.ANCHORARRAY(F46),TRANSPOSE(_xlfn.ANCHORARRAY(G43)))</f>
        <v>-2.125</v>
      </c>
      <c r="K47">
        <f>LN(K40)</f>
        <v>-0.55961578793542277</v>
      </c>
      <c r="L47" s="9">
        <f>C47+F47+K47</f>
        <v>0.81538421206457723</v>
      </c>
      <c r="M47" s="9"/>
    </row>
  </sheetData>
  <hyperlinks>
    <hyperlink ref="T11" r:id="rId1" xr:uid="{42617A01-1FB5-49C5-9975-FF4F043CC01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1E59-2A9E-4188-A683-F1620CA60ED3}">
  <dimension ref="A1:U34"/>
  <sheetViews>
    <sheetView tabSelected="1" zoomScale="40" zoomScaleNormal="40" workbookViewId="0">
      <selection activeCell="E27" sqref="E27"/>
    </sheetView>
  </sheetViews>
  <sheetFormatPr defaultRowHeight="23.25" x14ac:dyDescent="0.35"/>
  <sheetData>
    <row r="1" spans="1:20" x14ac:dyDescent="0.35">
      <c r="A1" t="s">
        <v>25</v>
      </c>
    </row>
    <row r="3" spans="1:20" x14ac:dyDescent="0.35">
      <c r="D3" t="s">
        <v>26</v>
      </c>
      <c r="G3" t="s">
        <v>27</v>
      </c>
    </row>
    <row r="4" spans="1:20" x14ac:dyDescent="0.35">
      <c r="A4" s="7" t="s">
        <v>21</v>
      </c>
      <c r="B4" s="7" t="s">
        <v>1</v>
      </c>
      <c r="C4" s="7" t="s">
        <v>0</v>
      </c>
      <c r="D4" s="7" t="s">
        <v>20</v>
      </c>
      <c r="E4" s="7" t="s">
        <v>19</v>
      </c>
      <c r="G4" s="4" t="s">
        <v>45</v>
      </c>
      <c r="H4" s="4" t="s">
        <v>18</v>
      </c>
      <c r="I4" s="4" t="s">
        <v>40</v>
      </c>
      <c r="J4" s="4"/>
      <c r="K4" s="4"/>
      <c r="L4" s="4"/>
      <c r="M4" s="4"/>
      <c r="N4" s="4">
        <f>1/(2*PI())^(2/2) * 1/K23</f>
        <v>9.5113270650210316E-2</v>
      </c>
      <c r="O4" s="4"/>
      <c r="P4" s="4"/>
    </row>
    <row r="5" spans="1:20" x14ac:dyDescent="0.35">
      <c r="A5" s="4">
        <v>1</v>
      </c>
      <c r="B5" s="5">
        <v>1</v>
      </c>
      <c r="C5" s="5">
        <v>2</v>
      </c>
      <c r="D5" s="5">
        <f t="shared" ref="D5:D11" si="0">B5-$B$17</f>
        <v>-1.2857142857142856</v>
      </c>
      <c r="E5" s="5">
        <f t="shared" ref="E5:E11" si="1">C5-$C$17</f>
        <v>-0.85714285714285721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20" x14ac:dyDescent="0.35">
      <c r="A6" s="4">
        <v>1</v>
      </c>
      <c r="B6" s="5">
        <v>2</v>
      </c>
      <c r="C6" s="5">
        <v>1</v>
      </c>
      <c r="D6" s="5">
        <f t="shared" si="0"/>
        <v>-0.28571428571428559</v>
      </c>
      <c r="E6" s="5">
        <f t="shared" si="1"/>
        <v>-1.8571428571428572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20" x14ac:dyDescent="0.35">
      <c r="A7" s="4">
        <v>1</v>
      </c>
      <c r="B7" s="5">
        <v>1</v>
      </c>
      <c r="C7" s="5">
        <v>1</v>
      </c>
      <c r="D7" s="5">
        <f t="shared" si="0"/>
        <v>-1.2857142857142856</v>
      </c>
      <c r="E7" s="5">
        <f t="shared" si="1"/>
        <v>-1.8571428571428572</v>
      </c>
      <c r="G7" s="4" t="s">
        <v>34</v>
      </c>
      <c r="H7" s="4"/>
      <c r="I7" s="4" t="s">
        <v>17</v>
      </c>
      <c r="J7" s="4"/>
      <c r="K7" s="4" t="s">
        <v>11</v>
      </c>
      <c r="L7" s="4"/>
      <c r="M7" s="4" t="s">
        <v>10</v>
      </c>
      <c r="N7" s="4" t="s">
        <v>9</v>
      </c>
      <c r="O7" s="4" t="s">
        <v>8</v>
      </c>
      <c r="P7" s="4" t="s">
        <v>16</v>
      </c>
    </row>
    <row r="8" spans="1:20" x14ac:dyDescent="0.35">
      <c r="A8" s="4">
        <v>1</v>
      </c>
      <c r="B8" s="5">
        <v>3</v>
      </c>
      <c r="C8" s="5">
        <v>4</v>
      </c>
      <c r="D8" s="5">
        <f t="shared" si="0"/>
        <v>0.71428571428571441</v>
      </c>
      <c r="E8" s="5">
        <f t="shared" si="1"/>
        <v>1.1428571428571428</v>
      </c>
      <c r="G8" s="5" cm="1">
        <f t="array" ref="G8:H8">B8:C8-B15:C15</f>
        <v>1.25</v>
      </c>
      <c r="H8" s="4">
        <v>2</v>
      </c>
      <c r="I8" s="4" cm="1">
        <f t="array" ref="I8:J9">-0.5*MINVERSE(I20:J21)</f>
        <v>-0.2857142857142857</v>
      </c>
      <c r="J8" s="4">
        <v>0</v>
      </c>
      <c r="K8" s="4" cm="1">
        <f t="array" ref="K8:L8">MMULT((_xlfn.ANCHORARRAY(G8)),_xlfn.ANCHORARRAY(I8))</f>
        <v>-0.3571428571428571</v>
      </c>
      <c r="L8" s="4">
        <v>-0.625</v>
      </c>
      <c r="M8" s="4" cm="1">
        <f t="array" ref="M8:M9">TRANSPOSE(_xlfn.ANCHORARRAY(G8))</f>
        <v>1.25</v>
      </c>
      <c r="N8" s="4" cm="1">
        <f t="array" ref="N8">MMULT(_xlfn.ANCHORARRAY(K8),_xlfn.ANCHORARRAY(M8))</f>
        <v>-1.6964285714285714</v>
      </c>
      <c r="O8" s="4">
        <f>EXP(N8)</f>
        <v>0.18333713167179261</v>
      </c>
      <c r="P8" s="4">
        <f>O8*N4</f>
        <v>1.7437794224932458E-2</v>
      </c>
    </row>
    <row r="9" spans="1:20" x14ac:dyDescent="0.35">
      <c r="A9" s="2">
        <v>2</v>
      </c>
      <c r="B9" s="3">
        <v>4</v>
      </c>
      <c r="C9" s="3">
        <v>3</v>
      </c>
      <c r="D9" s="3">
        <f t="shared" si="0"/>
        <v>1.7142857142857144</v>
      </c>
      <c r="E9" s="3">
        <f t="shared" si="1"/>
        <v>0.14285714285714279</v>
      </c>
      <c r="G9" s="4"/>
      <c r="H9" s="4"/>
      <c r="I9" s="4">
        <v>0</v>
      </c>
      <c r="J9" s="4">
        <v>-0.3125</v>
      </c>
      <c r="K9" s="4"/>
      <c r="L9" s="4"/>
      <c r="M9" s="4">
        <v>2</v>
      </c>
      <c r="N9" s="4"/>
      <c r="O9" s="4"/>
      <c r="P9" s="4"/>
    </row>
    <row r="10" spans="1:20" x14ac:dyDescent="0.35">
      <c r="A10" s="2">
        <v>2</v>
      </c>
      <c r="B10" s="3">
        <v>4</v>
      </c>
      <c r="C10" s="3">
        <v>4</v>
      </c>
      <c r="D10" s="3">
        <f t="shared" si="0"/>
        <v>1.7142857142857144</v>
      </c>
      <c r="E10" s="3">
        <f t="shared" si="1"/>
        <v>1.1428571428571428</v>
      </c>
      <c r="G10" t="s">
        <v>28</v>
      </c>
    </row>
    <row r="11" spans="1:20" x14ac:dyDescent="0.35">
      <c r="A11" s="2">
        <v>2</v>
      </c>
      <c r="B11" s="3">
        <v>1</v>
      </c>
      <c r="C11" s="3">
        <v>5</v>
      </c>
      <c r="D11" s="3">
        <f t="shared" si="0"/>
        <v>-1.2857142857142856</v>
      </c>
      <c r="E11" s="3">
        <f t="shared" si="1"/>
        <v>2.1428571428571428</v>
      </c>
      <c r="G11" s="2" t="s">
        <v>45</v>
      </c>
      <c r="H11" s="2" t="s">
        <v>14</v>
      </c>
      <c r="I11" s="2" t="s">
        <v>40</v>
      </c>
      <c r="J11" s="2"/>
      <c r="K11" s="2"/>
      <c r="L11" s="2"/>
      <c r="M11" s="2"/>
      <c r="N11" s="2">
        <f>1/(2*PI())^(2/2) * 1/K23</f>
        <v>9.5113270650210316E-2</v>
      </c>
      <c r="O11" s="2"/>
      <c r="P11" s="2"/>
      <c r="T11" s="8" t="s">
        <v>13</v>
      </c>
    </row>
    <row r="12" spans="1:20" x14ac:dyDescent="0.3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0" x14ac:dyDescent="0.3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0" x14ac:dyDescent="0.35">
      <c r="G14" s="2"/>
      <c r="H14" s="2"/>
      <c r="I14" s="2" t="s">
        <v>12</v>
      </c>
      <c r="J14" s="2"/>
      <c r="K14" s="2" t="s">
        <v>11</v>
      </c>
      <c r="L14" s="2"/>
      <c r="M14" s="2" t="s">
        <v>10</v>
      </c>
      <c r="N14" s="2" t="s">
        <v>9</v>
      </c>
      <c r="O14" s="2" t="s">
        <v>8</v>
      </c>
      <c r="P14" s="2" t="s">
        <v>7</v>
      </c>
    </row>
    <row r="15" spans="1:20" x14ac:dyDescent="0.35">
      <c r="A15" s="4" t="s">
        <v>6</v>
      </c>
      <c r="B15" s="4">
        <f>AVERAGE(B5:B8)</f>
        <v>1.75</v>
      </c>
      <c r="C15" s="4">
        <f>AVERAGE(C5:C8)</f>
        <v>2</v>
      </c>
      <c r="G15" s="3" cm="1">
        <f t="array" ref="G15:H15">B8:C8-B16:C16</f>
        <v>0</v>
      </c>
      <c r="H15" s="2">
        <v>0</v>
      </c>
      <c r="I15" s="2" cm="1">
        <f t="array" ref="I15:J16">-0.5*MINVERSE(I20:J21)</f>
        <v>-0.2857142857142857</v>
      </c>
      <c r="J15" s="2">
        <v>0</v>
      </c>
      <c r="K15" s="2" cm="1">
        <f t="array" ref="K15:L15">MMULT(_xlfn.ANCHORARRAY(G15),_xlfn.ANCHORARRAY(I15))</f>
        <v>0</v>
      </c>
      <c r="L15" s="2">
        <v>0</v>
      </c>
      <c r="M15" s="2" cm="1">
        <f t="array" ref="M15:M16">TRANSPOSE(_xlfn.ANCHORARRAY(G15))</f>
        <v>0</v>
      </c>
      <c r="N15" s="2" cm="1">
        <f t="array" ref="N15">MMULT(_xlfn.ANCHORARRAY(K15),_xlfn.ANCHORARRAY(M15))</f>
        <v>0</v>
      </c>
      <c r="O15" s="2">
        <f>EXP(N15)</f>
        <v>1</v>
      </c>
      <c r="P15" s="2">
        <f>O15*N11</f>
        <v>9.5113270650210316E-2</v>
      </c>
    </row>
    <row r="16" spans="1:20" x14ac:dyDescent="0.35">
      <c r="A16" s="2" t="s">
        <v>5</v>
      </c>
      <c r="B16" s="2">
        <f>AVERAGE(B9:B11)</f>
        <v>3</v>
      </c>
      <c r="C16" s="2">
        <f>AVERAGE(C9:C11)</f>
        <v>4</v>
      </c>
      <c r="G16" s="2"/>
      <c r="H16" s="2"/>
      <c r="I16" s="2">
        <v>0</v>
      </c>
      <c r="J16" s="2">
        <v>-0.3125</v>
      </c>
      <c r="K16" s="2"/>
      <c r="L16" s="2"/>
      <c r="M16" s="2">
        <v>0</v>
      </c>
      <c r="N16" s="2"/>
      <c r="O16" s="2"/>
      <c r="P16" s="2"/>
    </row>
    <row r="17" spans="1:20" x14ac:dyDescent="0.35">
      <c r="A17" t="s">
        <v>4</v>
      </c>
      <c r="B17" s="1">
        <f>AVERAGE(B5:B11)</f>
        <v>2.2857142857142856</v>
      </c>
      <c r="C17" s="1">
        <f>AVERAGE(C5:C11)</f>
        <v>2.8571428571428572</v>
      </c>
    </row>
    <row r="19" spans="1:20" x14ac:dyDescent="0.35">
      <c r="A19" s="4" t="s">
        <v>3</v>
      </c>
      <c r="B19" s="4">
        <f>4/7</f>
        <v>0.5714285714285714</v>
      </c>
      <c r="I19" t="s">
        <v>38</v>
      </c>
      <c r="O19" t="s">
        <v>37</v>
      </c>
    </row>
    <row r="20" spans="1:20" x14ac:dyDescent="0.35">
      <c r="A20" s="2" t="s">
        <v>2</v>
      </c>
      <c r="B20" s="2">
        <f>3/7</f>
        <v>0.42857142857142855</v>
      </c>
      <c r="I20" cm="1">
        <f t="array" ref="I20:J21">T33:U34</f>
        <v>1.75</v>
      </c>
      <c r="J20">
        <v>0</v>
      </c>
    </row>
    <row r="21" spans="1:20" x14ac:dyDescent="0.35">
      <c r="I21">
        <v>0</v>
      </c>
      <c r="J21">
        <v>1.6</v>
      </c>
      <c r="Q21" s="9" t="s">
        <v>31</v>
      </c>
      <c r="R21" s="9" t="s">
        <v>31</v>
      </c>
      <c r="S21" s="10" t="s">
        <v>32</v>
      </c>
      <c r="T21" s="10"/>
    </row>
    <row r="22" spans="1:20" x14ac:dyDescent="0.35">
      <c r="O22" s="7" t="s">
        <v>1</v>
      </c>
      <c r="P22" s="7" t="s">
        <v>0</v>
      </c>
      <c r="Q22" s="9" t="s">
        <v>29</v>
      </c>
      <c r="R22" s="9" t="s">
        <v>30</v>
      </c>
      <c r="S22" s="10" t="s">
        <v>24</v>
      </c>
      <c r="T22" s="10" t="s">
        <v>23</v>
      </c>
    </row>
    <row r="23" spans="1:20" x14ac:dyDescent="0.35">
      <c r="I23" t="s">
        <v>39</v>
      </c>
      <c r="K23">
        <f>SQRT(MDETERM(I20:J21))</f>
        <v>1.6733200530681511</v>
      </c>
      <c r="O23" s="5">
        <v>1</v>
      </c>
      <c r="P23" s="5">
        <v>2</v>
      </c>
      <c r="Q23" s="4">
        <v>1.75</v>
      </c>
      <c r="R23" s="4">
        <v>2</v>
      </c>
      <c r="S23" s="4" cm="1">
        <f t="array" ref="S23:T23">O23:P23-Q23:R23</f>
        <v>-0.75</v>
      </c>
      <c r="T23" s="4">
        <v>0</v>
      </c>
    </row>
    <row r="24" spans="1:20" x14ac:dyDescent="0.35">
      <c r="A24" t="s">
        <v>41</v>
      </c>
      <c r="C24">
        <f>P8*B19</f>
        <v>9.9644538428185474E-3</v>
      </c>
      <c r="O24" s="5">
        <v>2</v>
      </c>
      <c r="P24" s="5">
        <v>1</v>
      </c>
      <c r="Q24" s="4">
        <v>1.75</v>
      </c>
      <c r="R24" s="4">
        <v>2</v>
      </c>
      <c r="S24" s="4" cm="1">
        <f t="array" ref="S24:T24">O24:P24-Q24:R24</f>
        <v>0.25</v>
      </c>
      <c r="T24" s="4">
        <v>-1</v>
      </c>
    </row>
    <row r="25" spans="1:20" x14ac:dyDescent="0.35">
      <c r="A25" t="s">
        <v>42</v>
      </c>
      <c r="C25">
        <f>P15*B20</f>
        <v>4.0762830278661559E-2</v>
      </c>
      <c r="I25">
        <f>1/(2*PI())^(2/2) * 1/K23</f>
        <v>9.5113270650210316E-2</v>
      </c>
      <c r="O25" s="5">
        <v>1</v>
      </c>
      <c r="P25" s="5">
        <v>1</v>
      </c>
      <c r="Q25" s="4">
        <v>1.75</v>
      </c>
      <c r="R25" s="4">
        <v>2</v>
      </c>
      <c r="S25" s="4" cm="1">
        <f t="array" ref="S25:T25">O25:P25-Q25:R25</f>
        <v>-0.75</v>
      </c>
      <c r="T25" s="4">
        <v>-1</v>
      </c>
    </row>
    <row r="26" spans="1:20" x14ac:dyDescent="0.35">
      <c r="O26" s="5">
        <v>3</v>
      </c>
      <c r="P26" s="5">
        <v>4</v>
      </c>
      <c r="Q26" s="4">
        <v>1.75</v>
      </c>
      <c r="R26" s="4">
        <v>2</v>
      </c>
      <c r="S26" s="4" cm="1">
        <f t="array" ref="S26:T26">O26:P26-Q26:R26</f>
        <v>1.25</v>
      </c>
      <c r="T26" s="4">
        <v>2</v>
      </c>
    </row>
    <row r="27" spans="1:20" x14ac:dyDescent="0.35">
      <c r="A27" t="s">
        <v>43</v>
      </c>
      <c r="E27">
        <f>C24/(C24+C25)</f>
        <v>0.1964318416684005</v>
      </c>
      <c r="O27" s="3">
        <v>4</v>
      </c>
      <c r="P27" s="3">
        <v>3</v>
      </c>
      <c r="Q27" s="2">
        <v>3</v>
      </c>
      <c r="R27" s="2">
        <v>4</v>
      </c>
      <c r="S27" s="2" cm="1">
        <f t="array" ref="S27:T27">O27:P27-Q27:R27</f>
        <v>1</v>
      </c>
      <c r="T27" s="2">
        <v>-1</v>
      </c>
    </row>
    <row r="28" spans="1:20" x14ac:dyDescent="0.35">
      <c r="A28" t="s">
        <v>44</v>
      </c>
      <c r="E28">
        <f>C25/(C24+C25)</f>
        <v>0.80356815833159945</v>
      </c>
      <c r="O28" s="3">
        <v>4</v>
      </c>
      <c r="P28" s="3">
        <v>4</v>
      </c>
      <c r="Q28" s="2">
        <v>3</v>
      </c>
      <c r="R28" s="2">
        <v>4</v>
      </c>
      <c r="S28" s="2" cm="1">
        <f t="array" ref="S28:T28">O28:P28-Q28:R28</f>
        <v>1</v>
      </c>
      <c r="T28" s="2">
        <v>0</v>
      </c>
    </row>
    <row r="29" spans="1:20" x14ac:dyDescent="0.35">
      <c r="O29" s="3">
        <v>1</v>
      </c>
      <c r="P29" s="3">
        <v>5</v>
      </c>
      <c r="Q29" s="2">
        <v>3</v>
      </c>
      <c r="R29" s="2">
        <v>4</v>
      </c>
      <c r="S29" s="2" cm="1">
        <f t="array" ref="S29:T29">O29:P29-Q29:R29</f>
        <v>-2</v>
      </c>
      <c r="T29" s="2">
        <v>1</v>
      </c>
    </row>
    <row r="32" spans="1:20" x14ac:dyDescent="0.35">
      <c r="O32" t="s">
        <v>35</v>
      </c>
      <c r="S32" t="s">
        <v>36</v>
      </c>
    </row>
    <row r="33" spans="15:21" x14ac:dyDescent="0.35">
      <c r="O33" cm="1">
        <f t="array" ref="O33:P34">MMULT(TRANSPOSE(S23:T29),S23:T29)</f>
        <v>8.75</v>
      </c>
      <c r="P33">
        <v>0</v>
      </c>
      <c r="S33" t="s">
        <v>33</v>
      </c>
      <c r="T33" s="6" cm="1">
        <f t="array" ref="T33:U34">1/(7-2) *_xlfn.ANCHORARRAY( O33)</f>
        <v>1.75</v>
      </c>
      <c r="U33" s="6">
        <v>0</v>
      </c>
    </row>
    <row r="34" spans="15:21" x14ac:dyDescent="0.35">
      <c r="O34">
        <v>0</v>
      </c>
      <c r="P34">
        <v>8</v>
      </c>
      <c r="T34" s="6">
        <v>0</v>
      </c>
      <c r="U34" s="6">
        <v>1.6</v>
      </c>
    </row>
  </sheetData>
  <hyperlinks>
    <hyperlink ref="T11" r:id="rId1" xr:uid="{CA71E27B-852E-48DB-BC65-D8A899D4B84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discr fn, postr prob calc-row1</vt:lpstr>
      <vt:lpstr>discr fn, postr prob calc-row4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ssridhar</dc:creator>
  <cp:lastModifiedBy>ssridhar</cp:lastModifiedBy>
  <dcterms:created xsi:type="dcterms:W3CDTF">2021-01-14T14:46:12Z</dcterms:created>
  <dcterms:modified xsi:type="dcterms:W3CDTF">2022-02-17T14:52:34Z</dcterms:modified>
</cp:coreProperties>
</file>