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rsh/Documents/Class/CS513/Final Exam/Q1/"/>
    </mc:Choice>
  </mc:AlternateContent>
  <xr:revisionPtr revIDLastSave="0" documentId="13_ncr:1_{550AD4B4-9D4F-3B41-B754-62DFD7DB16E7}" xr6:coauthVersionLast="47" xr6:coauthVersionMax="47" xr10:uidLastSave="{00000000-0000-0000-0000-000000000000}"/>
  <bookViews>
    <workbookView xWindow="-4080" yWindow="-21100" windowWidth="38400" windowHeight="21100" xr2:uid="{73CCE7B9-8CAC-AA4F-BBB8-2F87A0E64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1" l="1"/>
  <c r="I82" i="1" s="1"/>
  <c r="F82" i="1"/>
  <c r="G82" i="1" s="1"/>
  <c r="E82" i="1"/>
  <c r="D82" i="1"/>
  <c r="K80" i="1"/>
  <c r="H80" i="1"/>
  <c r="I80" i="1" s="1"/>
  <c r="J80" i="1" s="1"/>
  <c r="L80" i="1" s="1"/>
  <c r="G80" i="1"/>
  <c r="F80" i="1"/>
  <c r="D80" i="1"/>
  <c r="E80" i="1" s="1"/>
  <c r="H75" i="1"/>
  <c r="K82" i="1" s="1"/>
  <c r="G75" i="1"/>
  <c r="F75" i="1"/>
  <c r="E75" i="1"/>
  <c r="K68" i="1"/>
  <c r="I68" i="1"/>
  <c r="H68" i="1"/>
  <c r="F68" i="1"/>
  <c r="G68" i="1" s="1"/>
  <c r="D68" i="1"/>
  <c r="E68" i="1" s="1"/>
  <c r="K66" i="1"/>
  <c r="H66" i="1"/>
  <c r="I66" i="1" s="1"/>
  <c r="G66" i="1"/>
  <c r="F66" i="1"/>
  <c r="D66" i="1"/>
  <c r="E66" i="1" s="1"/>
  <c r="G62" i="1"/>
  <c r="E62" i="1"/>
  <c r="H61" i="1"/>
  <c r="G61" i="1"/>
  <c r="F61" i="1"/>
  <c r="F62" i="1" s="1"/>
  <c r="E61" i="1"/>
  <c r="H55" i="1"/>
  <c r="H53" i="1"/>
  <c r="I53" i="1" s="1"/>
  <c r="F55" i="1"/>
  <c r="G55" i="1" s="1"/>
  <c r="F53" i="1"/>
  <c r="D55" i="1"/>
  <c r="E55" i="1" s="1"/>
  <c r="D53" i="1"/>
  <c r="E53" i="1" s="1"/>
  <c r="I55" i="1"/>
  <c r="G53" i="1"/>
  <c r="H47" i="1"/>
  <c r="K55" i="1" s="1"/>
  <c r="G47" i="1"/>
  <c r="F47" i="1"/>
  <c r="E47" i="1"/>
  <c r="J66" i="1" l="1"/>
  <c r="L66" i="1" s="1"/>
  <c r="H62" i="1"/>
  <c r="K53" i="1"/>
  <c r="J82" i="1"/>
  <c r="L82" i="1" s="1"/>
  <c r="L83" i="1" s="1"/>
  <c r="J68" i="1"/>
  <c r="L68" i="1" s="1"/>
  <c r="J53" i="1"/>
  <c r="L53" i="1" s="1"/>
  <c r="J55" i="1"/>
  <c r="L55" i="1" s="1"/>
  <c r="L56" i="1" s="1"/>
  <c r="L69" i="1" l="1"/>
  <c r="H36" i="1" l="1"/>
  <c r="I36" i="1" s="1"/>
  <c r="F36" i="1"/>
  <c r="G36" i="1" s="1"/>
  <c r="D36" i="1"/>
  <c r="E36" i="1" s="1"/>
  <c r="K35" i="1"/>
  <c r="H35" i="1"/>
  <c r="I35" i="1" s="1"/>
  <c r="F35" i="1"/>
  <c r="G35" i="1" s="1"/>
  <c r="D35" i="1"/>
  <c r="E35" i="1" s="1"/>
  <c r="K29" i="1"/>
  <c r="H29" i="1"/>
  <c r="I29" i="1" s="1"/>
  <c r="F29" i="1"/>
  <c r="G29" i="1" s="1"/>
  <c r="D29" i="1"/>
  <c r="E29" i="1" s="1"/>
  <c r="K28" i="1"/>
  <c r="K30" i="1" s="1"/>
  <c r="H28" i="1"/>
  <c r="I28" i="1" s="1"/>
  <c r="F28" i="1"/>
  <c r="G28" i="1" s="1"/>
  <c r="D28" i="1"/>
  <c r="E28" i="1" s="1"/>
  <c r="K27" i="1"/>
  <c r="H27" i="1"/>
  <c r="I27" i="1" s="1"/>
  <c r="F27" i="1"/>
  <c r="G27" i="1" s="1"/>
  <c r="D27" i="1"/>
  <c r="E27" i="1" s="1"/>
  <c r="C22" i="1"/>
  <c r="D22" i="1" s="1"/>
  <c r="C21" i="1"/>
  <c r="D21" i="1" s="1"/>
  <c r="C20" i="1"/>
  <c r="D20" i="1" s="1"/>
  <c r="J27" i="1" l="1"/>
  <c r="L27" i="1" s="1"/>
  <c r="J29" i="1"/>
  <c r="L29" i="1" s="1"/>
  <c r="J35" i="1"/>
  <c r="L35" i="1" s="1"/>
  <c r="J28" i="1"/>
  <c r="L28" i="1" s="1"/>
  <c r="L30" i="1" s="1"/>
  <c r="J36" i="1"/>
  <c r="K36" i="1"/>
  <c r="K37" i="1" s="1"/>
  <c r="D23" i="1"/>
  <c r="L31" i="1" l="1"/>
  <c r="L36" i="1"/>
  <c r="L37" i="1" s="1"/>
  <c r="L38" i="1" s="1"/>
</calcChain>
</file>

<file path=xl/sharedStrings.xml><?xml version="1.0" encoding="utf-8"?>
<sst xmlns="http://schemas.openxmlformats.org/spreadsheetml/2006/main" count="139" uniqueCount="44">
  <si>
    <t>Name</t>
  </si>
  <si>
    <t>CWID</t>
  </si>
  <si>
    <t>Sri Jay Adarsh Gogineni</t>
  </si>
  <si>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</si>
  <si>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</si>
  <si>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</si>
  <si>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</si>
  <si>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</si>
  <si>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</si>
  <si>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</si>
  <si>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</si>
  <si>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</si>
  <si>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</si>
  <si>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</si>
  <si>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</si>
  <si>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Split</t>
  </si>
  <si>
    <t>None</t>
  </si>
  <si>
    <t>Pj</t>
  </si>
  <si>
    <t>-(Pj* log(Pj)</t>
  </si>
  <si>
    <t>Total Entropy</t>
  </si>
  <si>
    <t>Percent</t>
  </si>
  <si>
    <t>Percent*Row total</t>
  </si>
  <si>
    <t>First Split</t>
  </si>
  <si>
    <t>Ethnicity Split</t>
  </si>
  <si>
    <t>Age Split</t>
  </si>
  <si>
    <t>Net Gain</t>
  </si>
  <si>
    <t>Ethnicity First Split -&gt; Higher net Gain</t>
  </si>
  <si>
    <t>total</t>
  </si>
  <si>
    <t xml:space="preserve">Splits for AGE </t>
  </si>
  <si>
    <t>Alcholol</t>
  </si>
  <si>
    <t>Heroine</t>
  </si>
  <si>
    <t>Row total</t>
  </si>
  <si>
    <t>Percent * row total</t>
  </si>
  <si>
    <t xml:space="preserve">P(j) </t>
  </si>
  <si>
    <t xml:space="preserve"> - Pj * LOG(Pj)</t>
  </si>
  <si>
    <t>AGE = old</t>
  </si>
  <si>
    <t>AGE = young</t>
  </si>
  <si>
    <t>Total</t>
  </si>
  <si>
    <t>Entropy</t>
  </si>
  <si>
    <t>Ethnicity = White</t>
  </si>
  <si>
    <t>Second Level Split</t>
  </si>
  <si>
    <t>Ethnicity = Black</t>
  </si>
  <si>
    <t>Ethnicity = Hispanic</t>
  </si>
  <si>
    <t>DTree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</si>
</sst>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0" fillId="0" borderId="14" xfId="0" applyBorder="1"/>
    <xf numFmtId="0" fontId="0" fillId="0" borderId="0" xfId="0" applyBorder="1"/>
    <xf numFmtId="0" fontId="0" fillId="0" borderId="4" xfId="0" applyBorder="1"/>
    <xf numFmtId="0" fontId="0" fillId="0" borderId="15" xfId="0" applyBorder="1"/>
    <xf numFmtId="0" fontId="0" fillId="0" borderId="5" xfId="0" applyBorder="1"/>
    <xf numFmtId="0" fontId="0" fillId="0" borderId="2" xfId="0" applyBorder="1"/>
    <xf numFmtId="0" fontId="0" fillId="0" borderId="1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1" fillId="0" borderId="0" xfId="0" applyFont="1" applyBorder="1"/>
    <xf numFmtId="0" fontId="0" fillId="2" borderId="0" xfId="0" applyFill="1" applyBorder="1" applyAlignme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13</xdr:row>
      <xdr:rowOff>190500</xdr:rowOff>
    </xdr:from>
    <xdr:to>
      <xdr:col>21</xdr:col>
      <xdr:colOff>787400</xdr:colOff>
      <xdr:row>15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8E370B0-9D2E-5FF2-8C54-77FAD5F618F3}"/>
            </a:ext>
          </a:extLst>
        </xdr:cNvPr>
        <xdr:cNvSpPr/>
      </xdr:nvSpPr>
      <xdr:spPr>
        <a:xfrm>
          <a:off x="19177000" y="3263900"/>
          <a:ext cx="749300" cy="254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Ethnicity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685800</xdr:colOff>
      <xdr:row>15</xdr:row>
      <xdr:rowOff>165100</xdr:rowOff>
    </xdr:from>
    <xdr:to>
      <xdr:col>21</xdr:col>
      <xdr:colOff>165100</xdr:colOff>
      <xdr:row>21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C27842F-9574-E261-3529-C14220884D24}"/>
            </a:ext>
          </a:extLst>
        </xdr:cNvPr>
        <xdr:cNvCxnSpPr/>
      </xdr:nvCxnSpPr>
      <xdr:spPr>
        <a:xfrm flipH="1">
          <a:off x="17348200" y="3644900"/>
          <a:ext cx="1955800" cy="1117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16</xdr:row>
      <xdr:rowOff>0</xdr:rowOff>
    </xdr:from>
    <xdr:to>
      <xdr:col>21</xdr:col>
      <xdr:colOff>469900</xdr:colOff>
      <xdr:row>21</xdr:row>
      <xdr:rowOff>177800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25429AA-A575-2D48-3095-7D3CBC864BC8}"/>
            </a:ext>
          </a:extLst>
        </xdr:cNvPr>
        <xdr:cNvCxnSpPr/>
      </xdr:nvCxnSpPr>
      <xdr:spPr>
        <a:xfrm>
          <a:off x="19558000" y="3683000"/>
          <a:ext cx="508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787400</xdr:colOff>
      <xdr:row>15</xdr:row>
      <xdr:rowOff>165100</xdr:rowOff>
    </xdr:from>
    <xdr:to>
      <xdr:col>23</xdr:col>
      <xdr:colOff>749300</xdr:colOff>
      <xdr:row>21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99BD273-4100-6D2E-FB2B-2E8B6410EF81}"/>
            </a:ext>
          </a:extLst>
        </xdr:cNvPr>
        <xdr:cNvCxnSpPr/>
      </xdr:nvCxnSpPr>
      <xdr:spPr>
        <a:xfrm>
          <a:off x="19926300" y="3644900"/>
          <a:ext cx="1612900" cy="1117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292100</xdr:colOff>
      <xdr:row>12</xdr:row>
      <xdr:rowOff>101600</xdr:rowOff>
    </xdr:from>
    <xdr:ext cx="45730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0F3F93E-1EC0-DD7C-7497-0DE67D3BE228}"/>
            </a:ext>
          </a:extLst>
        </xdr:cNvPr>
        <xdr:cNvSpPr txBox="1"/>
      </xdr:nvSpPr>
      <xdr:spPr>
        <a:xfrm>
          <a:off x="19431000" y="2971800"/>
          <a:ext cx="4573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Root</a:t>
          </a:r>
        </a:p>
      </xdr:txBody>
    </xdr:sp>
    <xdr:clientData/>
  </xdr:oneCellAnchor>
  <xdr:oneCellAnchor>
    <xdr:from>
      <xdr:col>19</xdr:col>
      <xdr:colOff>800100</xdr:colOff>
      <xdr:row>17</xdr:row>
      <xdr:rowOff>38100</xdr:rowOff>
    </xdr:from>
    <xdr:ext cx="48513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4E69359-56F6-5033-332A-FB80014FE992}"/>
            </a:ext>
          </a:extLst>
        </xdr:cNvPr>
        <xdr:cNvSpPr txBox="1"/>
      </xdr:nvSpPr>
      <xdr:spPr>
        <a:xfrm>
          <a:off x="18288000" y="3937000"/>
          <a:ext cx="4851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Black</a:t>
          </a:r>
        </a:p>
      </xdr:txBody>
    </xdr:sp>
    <xdr:clientData/>
  </xdr:oneCellAnchor>
  <xdr:oneCellAnchor>
    <xdr:from>
      <xdr:col>22</xdr:col>
      <xdr:colOff>685800</xdr:colOff>
      <xdr:row>17</xdr:row>
      <xdr:rowOff>76200</xdr:rowOff>
    </xdr:from>
    <xdr:ext cx="53412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D55A551-FA07-D606-CD35-F1B5C5F25D0C}"/>
            </a:ext>
          </a:extLst>
        </xdr:cNvPr>
        <xdr:cNvSpPr txBox="1"/>
      </xdr:nvSpPr>
      <xdr:spPr>
        <a:xfrm>
          <a:off x="20650200" y="3975100"/>
          <a:ext cx="5341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White</a:t>
          </a:r>
        </a:p>
      </xdr:txBody>
    </xdr:sp>
    <xdr:clientData/>
  </xdr:oneCellAnchor>
  <xdr:oneCellAnchor>
    <xdr:from>
      <xdr:col>21</xdr:col>
      <xdr:colOff>292100</xdr:colOff>
      <xdr:row>19</xdr:row>
      <xdr:rowOff>38100</xdr:rowOff>
    </xdr:from>
    <xdr:ext cx="66794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B068845-FF48-00EA-CF15-7CDF25A4ACE1}"/>
            </a:ext>
          </a:extLst>
        </xdr:cNvPr>
        <xdr:cNvSpPr txBox="1"/>
      </xdr:nvSpPr>
      <xdr:spPr>
        <a:xfrm>
          <a:off x="19431000" y="4356100"/>
          <a:ext cx="6679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Hispanic</a:t>
          </a:r>
        </a:p>
      </xdr:txBody>
    </xdr:sp>
    <xdr:clientData/>
  </xdr:oneCellAnchor>
  <xdr:twoCellAnchor>
    <xdr:from>
      <xdr:col>18</xdr:col>
      <xdr:colOff>203200</xdr:colOff>
      <xdr:row>21</xdr:row>
      <xdr:rowOff>152400</xdr:rowOff>
    </xdr:from>
    <xdr:to>
      <xdr:col>18</xdr:col>
      <xdr:colOff>812800</xdr:colOff>
      <xdr:row>22</xdr:row>
      <xdr:rowOff>190500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6924F93-FCBE-31D6-5191-23ABFC354FC5}"/>
            </a:ext>
          </a:extLst>
        </xdr:cNvPr>
        <xdr:cNvSpPr/>
      </xdr:nvSpPr>
      <xdr:spPr>
        <a:xfrm>
          <a:off x="16865600" y="4876800"/>
          <a:ext cx="609600" cy="254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Age	</a:t>
          </a:r>
        </a:p>
      </xdr:txBody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609600</xdr:colOff>
      <xdr:row>23</xdr:row>
      <xdr:rowOff>38100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BDA977A-9201-3840-B01E-9B9FBCC41CCD}"/>
            </a:ext>
          </a:extLst>
        </xdr:cNvPr>
        <xdr:cNvSpPr/>
      </xdr:nvSpPr>
      <xdr:spPr>
        <a:xfrm>
          <a:off x="19138900" y="4940300"/>
          <a:ext cx="609600" cy="254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Age	</a:t>
          </a:r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24</xdr:col>
      <xdr:colOff>609600</xdr:colOff>
      <xdr:row>22</xdr:row>
      <xdr:rowOff>38100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C2AE7B0-B457-5247-BC37-933260E44EB6}"/>
            </a:ext>
          </a:extLst>
        </xdr:cNvPr>
        <xdr:cNvSpPr/>
      </xdr:nvSpPr>
      <xdr:spPr>
        <a:xfrm>
          <a:off x="21615400" y="4724400"/>
          <a:ext cx="609600" cy="254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Age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647700</xdr:colOff>
      <xdr:row>23</xdr:row>
      <xdr:rowOff>127000</xdr:rowOff>
    </xdr:from>
    <xdr:to>
      <xdr:col>18</xdr:col>
      <xdr:colOff>342900</xdr:colOff>
      <xdr:row>26</xdr:row>
      <xdr:rowOff>177800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3D78165-6311-7EBA-DC69-241999838432}"/>
            </a:ext>
          </a:extLst>
        </xdr:cNvPr>
        <xdr:cNvCxnSpPr/>
      </xdr:nvCxnSpPr>
      <xdr:spPr>
        <a:xfrm flipH="1">
          <a:off x="16484600" y="5283200"/>
          <a:ext cx="5207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393700</xdr:colOff>
      <xdr:row>23</xdr:row>
      <xdr:rowOff>114300</xdr:rowOff>
    </xdr:from>
    <xdr:to>
      <xdr:col>19</xdr:col>
      <xdr:colOff>38100</xdr:colOff>
      <xdr:row>26</xdr:row>
      <xdr:rowOff>177800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6F93F14-7467-9245-AEB0-5B4EBF6F3682}"/>
            </a:ext>
          </a:extLst>
        </xdr:cNvPr>
        <xdr:cNvCxnSpPr/>
      </xdr:nvCxnSpPr>
      <xdr:spPr>
        <a:xfrm>
          <a:off x="17056100" y="5270500"/>
          <a:ext cx="46990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23</xdr:row>
      <xdr:rowOff>152400</xdr:rowOff>
    </xdr:from>
    <xdr:to>
      <xdr:col>21</xdr:col>
      <xdr:colOff>266700</xdr:colOff>
      <xdr:row>26</xdr:row>
      <xdr:rowOff>177800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63189D4-5675-C74E-9A57-7D877D7E6E7D}"/>
            </a:ext>
          </a:extLst>
        </xdr:cNvPr>
        <xdr:cNvCxnSpPr/>
      </xdr:nvCxnSpPr>
      <xdr:spPr>
        <a:xfrm flipH="1">
          <a:off x="18884900" y="5308600"/>
          <a:ext cx="5207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304800</xdr:colOff>
      <xdr:row>23</xdr:row>
      <xdr:rowOff>139700</xdr:rowOff>
    </xdr:from>
    <xdr:to>
      <xdr:col>21</xdr:col>
      <xdr:colOff>774700</xdr:colOff>
      <xdr:row>26</xdr:row>
      <xdr:rowOff>177800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053E588-1131-574F-8E77-DEC68E29DBE7}"/>
            </a:ext>
          </a:extLst>
        </xdr:cNvPr>
        <xdr:cNvCxnSpPr/>
      </xdr:nvCxnSpPr>
      <xdr:spPr>
        <a:xfrm>
          <a:off x="19443700" y="5295900"/>
          <a:ext cx="4699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533400</xdr:colOff>
      <xdr:row>22</xdr:row>
      <xdr:rowOff>190500</xdr:rowOff>
    </xdr:from>
    <xdr:to>
      <xdr:col>24</xdr:col>
      <xdr:colOff>228600</xdr:colOff>
      <xdr:row>26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0775D5F-9217-F04B-86F4-59F108571AD8}"/>
            </a:ext>
          </a:extLst>
        </xdr:cNvPr>
        <xdr:cNvCxnSpPr/>
      </xdr:nvCxnSpPr>
      <xdr:spPr>
        <a:xfrm flipH="1">
          <a:off x="21323300" y="5130800"/>
          <a:ext cx="52070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355600</xdr:colOff>
      <xdr:row>22</xdr:row>
      <xdr:rowOff>152400</xdr:rowOff>
    </xdr:from>
    <xdr:to>
      <xdr:col>25</xdr:col>
      <xdr:colOff>0</xdr:colOff>
      <xdr:row>26</xdr:row>
      <xdr:rowOff>12700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DE03CD2-0466-E14E-A9D5-8B28BB50FECE}"/>
            </a:ext>
          </a:extLst>
        </xdr:cNvPr>
        <xdr:cNvCxnSpPr/>
      </xdr:nvCxnSpPr>
      <xdr:spPr>
        <a:xfrm>
          <a:off x="21971000" y="5092700"/>
          <a:ext cx="469900" cy="71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203200</xdr:colOff>
      <xdr:row>27</xdr:row>
      <xdr:rowOff>0</xdr:rowOff>
    </xdr:from>
    <xdr:to>
      <xdr:col>18</xdr:col>
      <xdr:colOff>152400</xdr:colOff>
      <xdr:row>28</xdr:row>
      <xdr:rowOff>38100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A6A6A6D-CB00-5C7B-59D1-E598991C39EE}"/>
            </a:ext>
          </a:extLst>
        </xdr:cNvPr>
        <xdr:cNvSpPr/>
      </xdr:nvSpPr>
      <xdr:spPr>
        <a:xfrm>
          <a:off x="16256000" y="5638800"/>
          <a:ext cx="774700" cy="241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Cocaine	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622300</xdr:colOff>
      <xdr:row>27</xdr:row>
      <xdr:rowOff>12700</xdr:rowOff>
    </xdr:from>
    <xdr:to>
      <xdr:col>19</xdr:col>
      <xdr:colOff>571500</xdr:colOff>
      <xdr:row>28</xdr:row>
      <xdr:rowOff>50800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BA9F8F1-3ACA-3C4D-8AD5-72CA698200F5}"/>
            </a:ext>
          </a:extLst>
        </xdr:cNvPr>
        <xdr:cNvSpPr/>
      </xdr:nvSpPr>
      <xdr:spPr>
        <a:xfrm>
          <a:off x="17500600" y="5651500"/>
          <a:ext cx="774700" cy="241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Cocaine</a:t>
          </a:r>
        </a:p>
        <a:p>
          <a:pPr algn="l"/>
          <a:r>
            <a:rPr lang="en-US" sz="1100"/>
            <a:t>Cocaine</a:t>
          </a:r>
        </a:p>
      </xdr:txBody>
    </xdr:sp>
    <xdr:clientData/>
  </xdr:twoCellAnchor>
  <xdr:twoCellAnchor>
    <xdr:from>
      <xdr:col>20</xdr:col>
      <xdr:colOff>152400</xdr:colOff>
      <xdr:row>27</xdr:row>
      <xdr:rowOff>12700</xdr:rowOff>
    </xdr:from>
    <xdr:to>
      <xdr:col>21</xdr:col>
      <xdr:colOff>101600</xdr:colOff>
      <xdr:row>28</xdr:row>
      <xdr:rowOff>50800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5F3A256-E550-5144-8CCA-805C941BE568}"/>
            </a:ext>
          </a:extLst>
        </xdr:cNvPr>
        <xdr:cNvSpPr/>
      </xdr:nvSpPr>
      <xdr:spPr>
        <a:xfrm>
          <a:off x="18681700" y="5651500"/>
          <a:ext cx="774700" cy="241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Alcohol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482600</xdr:colOff>
      <xdr:row>27</xdr:row>
      <xdr:rowOff>0</xdr:rowOff>
    </xdr:from>
    <xdr:to>
      <xdr:col>22</xdr:col>
      <xdr:colOff>431800</xdr:colOff>
      <xdr:row>28</xdr:row>
      <xdr:rowOff>38100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70B5AA-34A2-0441-A8F2-1B1185D2E008}"/>
            </a:ext>
          </a:extLst>
        </xdr:cNvPr>
        <xdr:cNvSpPr/>
      </xdr:nvSpPr>
      <xdr:spPr>
        <a:xfrm>
          <a:off x="19837400" y="5638800"/>
          <a:ext cx="774700" cy="241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Heroin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165100</xdr:colOff>
      <xdr:row>26</xdr:row>
      <xdr:rowOff>101600</xdr:rowOff>
    </xdr:from>
    <xdr:to>
      <xdr:col>24</xdr:col>
      <xdr:colOff>114300</xdr:colOff>
      <xdr:row>27</xdr:row>
      <xdr:rowOff>139700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E76CCB0-89C2-184B-A98B-F09AEAEB3FE1}"/>
            </a:ext>
          </a:extLst>
        </xdr:cNvPr>
        <xdr:cNvSpPr/>
      </xdr:nvSpPr>
      <xdr:spPr>
        <a:xfrm>
          <a:off x="21170900" y="5537200"/>
          <a:ext cx="774700" cy="241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Alcohol</a:t>
          </a:r>
        </a:p>
        <a:p>
          <a:pPr algn="l"/>
          <a:endParaRPr lang="en-US" sz="1100"/>
        </a:p>
        <a:p>
          <a:pPr algn="l"/>
          <a:r>
            <a:rPr lang="en-US" sz="1100"/>
            <a:t>Alcohol</a:t>
          </a:r>
        </a:p>
      </xdr:txBody>
    </xdr:sp>
    <xdr:clientData/>
  </xdr:twoCellAnchor>
  <xdr:twoCellAnchor>
    <xdr:from>
      <xdr:col>24</xdr:col>
      <xdr:colOff>596900</xdr:colOff>
      <xdr:row>26</xdr:row>
      <xdr:rowOff>101600</xdr:rowOff>
    </xdr:from>
    <xdr:to>
      <xdr:col>25</xdr:col>
      <xdr:colOff>546100</xdr:colOff>
      <xdr:row>27</xdr:row>
      <xdr:rowOff>139700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1BCE98C-09DC-9C46-867F-CB1920E3AFFC}"/>
            </a:ext>
          </a:extLst>
        </xdr:cNvPr>
        <xdr:cNvSpPr/>
      </xdr:nvSpPr>
      <xdr:spPr>
        <a:xfrm>
          <a:off x="22428200" y="5537200"/>
          <a:ext cx="774700" cy="241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Heroin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oneCellAnchor>
    <xdr:from>
      <xdr:col>17</xdr:col>
      <xdr:colOff>736600</xdr:colOff>
      <xdr:row>24</xdr:row>
      <xdr:rowOff>139700</xdr:rowOff>
    </xdr:from>
    <xdr:ext cx="365549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A1620C4-7DF4-E9E6-E1B6-FD4EACB700A4}"/>
            </a:ext>
          </a:extLst>
        </xdr:cNvPr>
        <xdr:cNvSpPr txBox="1"/>
      </xdr:nvSpPr>
      <xdr:spPr>
        <a:xfrm>
          <a:off x="16789400" y="5156200"/>
          <a:ext cx="365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old</a:t>
          </a:r>
        </a:p>
      </xdr:txBody>
    </xdr:sp>
    <xdr:clientData/>
  </xdr:oneCellAnchor>
  <xdr:oneCellAnchor>
    <xdr:from>
      <xdr:col>23</xdr:col>
      <xdr:colOff>508000</xdr:colOff>
      <xdr:row>23</xdr:row>
      <xdr:rowOff>190500</xdr:rowOff>
    </xdr:from>
    <xdr:ext cx="365549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6613786-988A-D841-A825-72B338399352}"/>
            </a:ext>
          </a:extLst>
        </xdr:cNvPr>
        <xdr:cNvSpPr txBox="1"/>
      </xdr:nvSpPr>
      <xdr:spPr>
        <a:xfrm>
          <a:off x="21513800" y="4991100"/>
          <a:ext cx="365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old</a:t>
          </a:r>
        </a:p>
      </xdr:txBody>
    </xdr:sp>
    <xdr:clientData/>
  </xdr:oneCellAnchor>
  <xdr:oneCellAnchor>
    <xdr:from>
      <xdr:col>18</xdr:col>
      <xdr:colOff>520700</xdr:colOff>
      <xdr:row>24</xdr:row>
      <xdr:rowOff>139700</xdr:rowOff>
    </xdr:from>
    <xdr:ext cx="542456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47F46A8-999A-ED49-B367-EF006C80A742}"/>
            </a:ext>
          </a:extLst>
        </xdr:cNvPr>
        <xdr:cNvSpPr txBox="1"/>
      </xdr:nvSpPr>
      <xdr:spPr>
        <a:xfrm>
          <a:off x="17399000" y="5156200"/>
          <a:ext cx="5424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Young</a:t>
          </a:r>
        </a:p>
      </xdr:txBody>
    </xdr:sp>
    <xdr:clientData/>
  </xdr:oneCellAnchor>
  <xdr:oneCellAnchor>
    <xdr:from>
      <xdr:col>21</xdr:col>
      <xdr:colOff>482600</xdr:colOff>
      <xdr:row>24</xdr:row>
      <xdr:rowOff>127000</xdr:rowOff>
    </xdr:from>
    <xdr:ext cx="542456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E7C07B5-26DE-6D4E-8230-9284462F7249}"/>
            </a:ext>
          </a:extLst>
        </xdr:cNvPr>
        <xdr:cNvSpPr txBox="1"/>
      </xdr:nvSpPr>
      <xdr:spPr>
        <a:xfrm>
          <a:off x="19837400" y="5143500"/>
          <a:ext cx="5424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Young</a:t>
          </a:r>
        </a:p>
      </xdr:txBody>
    </xdr:sp>
    <xdr:clientData/>
  </xdr:oneCellAnchor>
  <xdr:oneCellAnchor>
    <xdr:from>
      <xdr:col>24</xdr:col>
      <xdr:colOff>546100</xdr:colOff>
      <xdr:row>23</xdr:row>
      <xdr:rowOff>165100</xdr:rowOff>
    </xdr:from>
    <xdr:ext cx="537583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6D15FA8-70F6-1141-9FBE-AF31960EC02B}"/>
            </a:ext>
          </a:extLst>
        </xdr:cNvPr>
        <xdr:cNvSpPr txBox="1"/>
      </xdr:nvSpPr>
      <xdr:spPr>
        <a:xfrm>
          <a:off x="22377400" y="4965700"/>
          <a:ext cx="5375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young</a:t>
          </a:r>
        </a:p>
      </xdr:txBody>
    </xdr:sp>
    <xdr:clientData/>
  </xdr:oneCellAnchor>
  <xdr:oneCellAnchor>
    <xdr:from>
      <xdr:col>20</xdr:col>
      <xdr:colOff>508000</xdr:colOff>
      <xdr:row>24</xdr:row>
      <xdr:rowOff>38100</xdr:rowOff>
    </xdr:from>
    <xdr:ext cx="365549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A1A056E-E0BA-1741-A407-BE2EDA3E6318}"/>
            </a:ext>
          </a:extLst>
        </xdr:cNvPr>
        <xdr:cNvSpPr txBox="1"/>
      </xdr:nvSpPr>
      <xdr:spPr>
        <a:xfrm>
          <a:off x="19037300" y="5054600"/>
          <a:ext cx="365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old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EFD2-9C97-2948-B7BD-09D08F0AE2F7}">
  <dimension ref="A1:AA86"/>
  <sheetViews>
    <sheetView tabSelected="1" workbookViewId="0">
      <selection activeCell="Q47" sqref="Q47"/>
    </sheetView>
  </sheetViews>
  <sheetFormatPr baseColWidth="10" defaultRowHeight="16" x14ac:dyDescent="0.2"/>
  <cols>
    <col min="2" max="2" width="20.5" bestFit="1" customWidth="1"/>
    <col min="3" max="3" width="21.6640625" bestFit="1" customWidth="1"/>
    <col min="4" max="4" width="12.1640625" bestFit="1" customWidth="1"/>
    <col min="12" max="12" width="15.5" bestFit="1" customWidth="1"/>
  </cols>
  <sheetData>
    <row r="1" spans="1:27" x14ac:dyDescent="0.2">
      <c r="A1" s="2" t="s">
        <v>0</v>
      </c>
      <c r="B1" s="3" t="s">
        <v>2</v>
      </c>
    </row>
    <row r="2" spans="1:27" ht="17" thickBot="1" x14ac:dyDescent="0.25">
      <c r="A2" s="4" t="s">
        <v>1</v>
      </c>
      <c r="B2" s="5">
        <v>20025484</v>
      </c>
    </row>
    <row r="4" spans="1:27" ht="17" thickBot="1" x14ac:dyDescent="0.25"/>
    <row r="5" spans="1:27" ht="17" thickBot="1" x14ac:dyDescent="0.25">
      <c r="B5" s="12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1" t="s">
        <v>8</v>
      </c>
    </row>
    <row r="6" spans="1:27" x14ac:dyDescent="0.2">
      <c r="B6" s="14" t="s">
        <v>9</v>
      </c>
      <c r="C6" s="29" t="s">
        <v>10</v>
      </c>
      <c r="D6" s="29">
        <v>30</v>
      </c>
      <c r="E6" s="29">
        <v>48</v>
      </c>
      <c r="F6" s="29">
        <v>17</v>
      </c>
      <c r="G6" s="8">
        <v>95</v>
      </c>
    </row>
    <row r="7" spans="1:27" x14ac:dyDescent="0.2">
      <c r="B7" s="14"/>
      <c r="C7" s="29" t="s">
        <v>11</v>
      </c>
      <c r="D7" s="29">
        <v>25</v>
      </c>
      <c r="E7" s="29">
        <v>72</v>
      </c>
      <c r="F7" s="29">
        <v>13</v>
      </c>
      <c r="G7" s="8">
        <v>110</v>
      </c>
    </row>
    <row r="8" spans="1:27" x14ac:dyDescent="0.2">
      <c r="B8" s="14" t="s">
        <v>12</v>
      </c>
      <c r="C8" s="29" t="s">
        <v>10</v>
      </c>
      <c r="D8" s="29">
        <v>7</v>
      </c>
      <c r="E8" s="29">
        <v>0</v>
      </c>
      <c r="F8" s="29">
        <v>5</v>
      </c>
      <c r="G8" s="8">
        <v>12</v>
      </c>
    </row>
    <row r="9" spans="1:27" ht="17" thickBot="1" x14ac:dyDescent="0.25">
      <c r="B9" s="14"/>
      <c r="C9" s="29" t="s">
        <v>11</v>
      </c>
      <c r="D9" s="29">
        <v>8</v>
      </c>
      <c r="E9" s="29">
        <v>7</v>
      </c>
      <c r="F9" s="29">
        <v>19</v>
      </c>
      <c r="G9" s="8">
        <v>34</v>
      </c>
    </row>
    <row r="10" spans="1:27" ht="17" thickBot="1" x14ac:dyDescent="0.25">
      <c r="B10" s="14" t="s">
        <v>13</v>
      </c>
      <c r="C10" s="29" t="s">
        <v>10</v>
      </c>
      <c r="D10" s="29">
        <v>60</v>
      </c>
      <c r="E10" s="29">
        <v>2</v>
      </c>
      <c r="F10" s="29">
        <v>17</v>
      </c>
      <c r="G10" s="8">
        <v>79</v>
      </c>
      <c r="Q10" s="24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7" thickBot="1" x14ac:dyDescent="0.25">
      <c r="B11" s="14"/>
      <c r="C11" s="29" t="s">
        <v>11</v>
      </c>
      <c r="D11" s="29">
        <v>26</v>
      </c>
      <c r="E11" s="29">
        <v>10</v>
      </c>
      <c r="F11" s="29">
        <v>34</v>
      </c>
      <c r="G11" s="8">
        <v>70</v>
      </c>
      <c r="Q11" s="19"/>
      <c r="R11" s="20"/>
      <c r="S11" s="20"/>
      <c r="T11" s="20"/>
      <c r="U11" s="35" t="s">
        <v>43</v>
      </c>
      <c r="V11" s="20"/>
      <c r="W11" s="20"/>
      <c r="X11" s="20"/>
      <c r="Y11" s="20"/>
      <c r="Z11" s="20"/>
      <c r="AA11" s="34"/>
    </row>
    <row r="12" spans="1:27" ht="17" thickBot="1" x14ac:dyDescent="0.25">
      <c r="B12" s="12" t="s">
        <v>14</v>
      </c>
      <c r="C12" s="10"/>
      <c r="D12" s="10">
        <v>156</v>
      </c>
      <c r="E12" s="10">
        <v>139</v>
      </c>
      <c r="F12" s="10">
        <v>105</v>
      </c>
      <c r="G12" s="11">
        <v>400</v>
      </c>
      <c r="Q12" s="19"/>
      <c r="R12" s="20"/>
      <c r="S12" s="20"/>
      <c r="T12" s="20"/>
      <c r="U12" s="20"/>
      <c r="V12" s="20"/>
      <c r="W12" s="20"/>
      <c r="X12" s="20"/>
      <c r="Y12" s="20"/>
      <c r="Z12" s="20"/>
      <c r="AA12" s="34"/>
    </row>
    <row r="13" spans="1:27" x14ac:dyDescent="0.2">
      <c r="Q13" s="19"/>
      <c r="R13" s="20"/>
      <c r="S13" s="20"/>
      <c r="T13" s="20"/>
      <c r="U13" s="20"/>
      <c r="V13" s="20"/>
      <c r="W13" s="20"/>
      <c r="X13" s="20"/>
      <c r="Y13" s="20"/>
      <c r="Z13" s="20"/>
      <c r="AA13" s="34"/>
    </row>
    <row r="14" spans="1:27" x14ac:dyDescent="0.2">
      <c r="Q14" s="19"/>
      <c r="R14" s="20"/>
      <c r="S14" s="20"/>
      <c r="T14" s="20"/>
      <c r="U14" s="20"/>
      <c r="V14" s="20"/>
      <c r="W14" s="20"/>
      <c r="X14" s="20"/>
      <c r="Y14" s="20"/>
      <c r="Z14" s="20"/>
      <c r="AA14" s="34"/>
    </row>
    <row r="15" spans="1:27" x14ac:dyDescent="0.2">
      <c r="Q15" s="19"/>
      <c r="R15" s="20"/>
      <c r="S15" s="20"/>
      <c r="T15" s="20"/>
      <c r="U15" s="20"/>
      <c r="V15" s="20"/>
      <c r="W15" s="20"/>
      <c r="X15" s="20"/>
      <c r="Y15" s="20"/>
      <c r="Z15" s="20"/>
      <c r="AA15" s="34"/>
    </row>
    <row r="16" spans="1:27" x14ac:dyDescent="0.2">
      <c r="Q16" s="19"/>
      <c r="R16" s="20"/>
      <c r="S16" s="20"/>
      <c r="T16" s="20"/>
      <c r="U16" s="20"/>
      <c r="V16" s="20"/>
      <c r="W16" s="20"/>
      <c r="X16" s="20"/>
      <c r="Y16" s="20"/>
      <c r="Z16" s="20"/>
      <c r="AA16" s="34"/>
    </row>
    <row r="17" spans="2:27" ht="17" thickBot="1" x14ac:dyDescent="0.25">
      <c r="Q17" s="19"/>
      <c r="R17" s="20"/>
      <c r="S17" s="20"/>
      <c r="T17" s="20"/>
      <c r="U17" s="20"/>
      <c r="V17" s="20"/>
      <c r="W17" s="20"/>
      <c r="X17" s="20"/>
      <c r="Y17" s="20"/>
      <c r="Z17" s="20"/>
      <c r="AA17" s="34"/>
    </row>
    <row r="18" spans="2:27" ht="17" thickBot="1" x14ac:dyDescent="0.25">
      <c r="B18" s="12" t="s">
        <v>15</v>
      </c>
      <c r="C18" s="10"/>
      <c r="D18" s="11"/>
      <c r="Q18" s="19"/>
      <c r="R18" s="20"/>
      <c r="S18" s="20"/>
      <c r="T18" s="20"/>
      <c r="U18" s="20"/>
      <c r="V18" s="20"/>
      <c r="W18" s="20"/>
      <c r="X18" s="20"/>
      <c r="Y18" s="20"/>
      <c r="Z18" s="20"/>
      <c r="AA18" s="34"/>
    </row>
    <row r="19" spans="2:27" x14ac:dyDescent="0.2">
      <c r="B19" s="13" t="s">
        <v>16</v>
      </c>
      <c r="C19" s="7" t="s">
        <v>17</v>
      </c>
      <c r="D19" s="6" t="s">
        <v>18</v>
      </c>
      <c r="Q19" s="19"/>
      <c r="R19" s="20"/>
      <c r="S19" s="20"/>
      <c r="T19" s="20"/>
      <c r="U19" s="20"/>
      <c r="V19" s="20"/>
      <c r="W19" s="20"/>
      <c r="X19" s="20"/>
      <c r="Y19" s="20"/>
      <c r="Z19" s="20"/>
      <c r="AA19" s="34"/>
    </row>
    <row r="20" spans="2:27" x14ac:dyDescent="0.2">
      <c r="B20" s="14" t="s">
        <v>5</v>
      </c>
      <c r="C20" s="7">
        <f>156/400</f>
        <v>0.39</v>
      </c>
      <c r="D20" s="8">
        <f>-(C20*LOG(C20,2))</f>
        <v>0.52979704865586574</v>
      </c>
      <c r="Q20" s="19"/>
      <c r="R20" s="20"/>
      <c r="S20" s="20"/>
      <c r="T20" s="20"/>
      <c r="U20" s="20"/>
      <c r="V20" s="20"/>
      <c r="W20" s="20"/>
      <c r="X20" s="20"/>
      <c r="Y20" s="20"/>
      <c r="Z20" s="20"/>
      <c r="AA20" s="34"/>
    </row>
    <row r="21" spans="2:27" x14ac:dyDescent="0.2">
      <c r="B21" s="14" t="s">
        <v>6</v>
      </c>
      <c r="C21" s="7">
        <f>139/400</f>
        <v>0.34749999999999998</v>
      </c>
      <c r="D21" s="8">
        <f t="shared" ref="D21:D22" si="0">-(C21*LOG(C21,2))</f>
        <v>0.52990800317529796</v>
      </c>
      <c r="Q21" s="19"/>
      <c r="R21" s="20"/>
      <c r="S21" s="20"/>
      <c r="T21" s="20"/>
      <c r="U21" s="20"/>
      <c r="V21" s="20"/>
      <c r="W21" s="20"/>
      <c r="X21" s="20"/>
      <c r="Y21" s="20"/>
      <c r="Z21" s="20"/>
      <c r="AA21" s="34"/>
    </row>
    <row r="22" spans="2:27" ht="17" thickBot="1" x14ac:dyDescent="0.25">
      <c r="B22" s="15" t="s">
        <v>7</v>
      </c>
      <c r="C22" s="7">
        <f>105/400</f>
        <v>0.26250000000000001</v>
      </c>
      <c r="D22" s="8">
        <f t="shared" si="0"/>
        <v>0.50652280142850814</v>
      </c>
      <c r="Q22" s="19"/>
      <c r="R22" s="20"/>
      <c r="S22" s="20"/>
      <c r="T22" s="20"/>
      <c r="U22" s="20"/>
      <c r="V22" s="20"/>
      <c r="W22" s="20"/>
      <c r="X22" s="20"/>
      <c r="Y22" s="20"/>
      <c r="Z22" s="20"/>
      <c r="AA22" s="34"/>
    </row>
    <row r="23" spans="2:27" ht="17" thickBot="1" x14ac:dyDescent="0.25">
      <c r="B23" s="12" t="s">
        <v>19</v>
      </c>
      <c r="C23" s="10"/>
      <c r="D23" s="11">
        <f>SUM(D20:D22)</f>
        <v>1.5662278532596718</v>
      </c>
      <c r="Q23" s="19"/>
      <c r="R23" s="20"/>
      <c r="S23" s="20"/>
      <c r="T23" s="20"/>
      <c r="U23" s="20"/>
      <c r="V23" s="20"/>
      <c r="W23" s="20"/>
      <c r="X23" s="20"/>
      <c r="Y23" s="20"/>
      <c r="Z23" s="20"/>
      <c r="AA23" s="34"/>
    </row>
    <row r="24" spans="2:27" ht="17" thickBot="1" x14ac:dyDescent="0.25">
      <c r="Q24" s="19"/>
      <c r="R24" s="20"/>
      <c r="S24" s="20"/>
      <c r="T24" s="20"/>
      <c r="U24" s="20"/>
      <c r="V24" s="20"/>
      <c r="W24" s="20"/>
      <c r="X24" s="20"/>
      <c r="Y24" s="20"/>
      <c r="Z24" s="20"/>
      <c r="AA24" s="34"/>
    </row>
    <row r="25" spans="2:27" ht="17" thickBot="1" x14ac:dyDescent="0.25">
      <c r="B25" s="27" t="s">
        <v>23</v>
      </c>
      <c r="C25" s="12"/>
      <c r="D25" s="10"/>
      <c r="E25" s="11" t="s">
        <v>18</v>
      </c>
      <c r="F25" s="12"/>
      <c r="G25" s="10" t="s">
        <v>18</v>
      </c>
      <c r="H25" s="11"/>
      <c r="I25" s="12" t="s">
        <v>18</v>
      </c>
      <c r="J25" s="10" t="s">
        <v>8</v>
      </c>
      <c r="K25" s="11" t="s">
        <v>20</v>
      </c>
      <c r="L25" s="12" t="s">
        <v>21</v>
      </c>
      <c r="Q25" s="19"/>
      <c r="R25" s="20"/>
      <c r="S25" s="20"/>
      <c r="T25" s="20"/>
      <c r="U25" s="20"/>
      <c r="V25" s="20"/>
      <c r="W25" s="20"/>
      <c r="X25" s="36"/>
      <c r="Y25" s="20"/>
      <c r="Z25" s="20"/>
      <c r="AA25" s="34"/>
    </row>
    <row r="26" spans="2:27" x14ac:dyDescent="0.2">
      <c r="C26" s="13" t="s">
        <v>3</v>
      </c>
      <c r="D26" s="7" t="s">
        <v>5</v>
      </c>
      <c r="E26" s="6" t="s">
        <v>5</v>
      </c>
      <c r="F26" s="13" t="s">
        <v>6</v>
      </c>
      <c r="G26" s="7" t="s">
        <v>6</v>
      </c>
      <c r="H26" s="6" t="s">
        <v>7</v>
      </c>
      <c r="I26" s="13" t="s">
        <v>7</v>
      </c>
      <c r="J26" s="7"/>
      <c r="K26" s="6"/>
      <c r="L26" s="13"/>
      <c r="Q26" s="19"/>
      <c r="R26" s="20"/>
      <c r="S26" s="20"/>
      <c r="T26" s="20"/>
      <c r="U26" s="20"/>
      <c r="V26" s="20"/>
      <c r="W26" s="20"/>
      <c r="X26" s="20"/>
      <c r="Y26" s="20"/>
      <c r="Z26" s="20"/>
      <c r="AA26" s="34"/>
    </row>
    <row r="27" spans="2:27" x14ac:dyDescent="0.2">
      <c r="C27" s="14" t="s">
        <v>9</v>
      </c>
      <c r="D27" s="7">
        <f>55/(95+110)</f>
        <v>0.26829268292682928</v>
      </c>
      <c r="E27" s="8">
        <f>-D27*LOG(D27,2)</f>
        <v>0.50925181087289395</v>
      </c>
      <c r="F27" s="14">
        <f>(48+72)/(95+110)</f>
        <v>0.58536585365853655</v>
      </c>
      <c r="G27" s="7">
        <f>-F27*LOG(F27,2)</f>
        <v>0.45224751447625028</v>
      </c>
      <c r="H27" s="8">
        <f>30/(95+110)</f>
        <v>0.14634146341463414</v>
      </c>
      <c r="I27" s="14">
        <f>-H27*LOG(H27,2)</f>
        <v>0.40574480544833086</v>
      </c>
      <c r="J27" s="7">
        <f>SUM(E27,G27,I27)</f>
        <v>1.367244130797475</v>
      </c>
      <c r="K27" s="8">
        <f>205/400</f>
        <v>0.51249999999999996</v>
      </c>
      <c r="L27" s="14">
        <f>J27*K27</f>
        <v>0.70071261703370591</v>
      </c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34"/>
    </row>
    <row r="28" spans="2:27" x14ac:dyDescent="0.2">
      <c r="C28" s="14" t="s">
        <v>12</v>
      </c>
      <c r="D28" s="7">
        <f>15/46</f>
        <v>0.32608695652173914</v>
      </c>
      <c r="E28" s="8">
        <f>-D28*LOG(D28,2)</f>
        <v>0.52717544362450908</v>
      </c>
      <c r="F28" s="14">
        <f>7/46</f>
        <v>0.15217391304347827</v>
      </c>
      <c r="G28" s="7">
        <f>-F28*LOG(F28,2)</f>
        <v>0.41333585299991005</v>
      </c>
      <c r="H28" s="8">
        <f>24/46</f>
        <v>0.52173913043478259</v>
      </c>
      <c r="I28" s="14">
        <f>-H28*LOG(H28,2)</f>
        <v>0.48970406365349045</v>
      </c>
      <c r="J28" s="7">
        <f>SUM(E28,G28,I28)</f>
        <v>1.4302153602779095</v>
      </c>
      <c r="K28" s="8">
        <f>46/400</f>
        <v>0.115</v>
      </c>
      <c r="L28" s="14">
        <f>J28*K28</f>
        <v>0.1644747664319596</v>
      </c>
      <c r="Q28" s="19"/>
      <c r="R28" s="20"/>
      <c r="S28" s="20"/>
      <c r="T28" s="20"/>
      <c r="U28" s="20"/>
      <c r="V28" s="20"/>
      <c r="W28" s="20"/>
      <c r="X28" s="20"/>
      <c r="Y28" s="20"/>
      <c r="Z28" s="20"/>
      <c r="AA28" s="34"/>
    </row>
    <row r="29" spans="2:27" ht="17" thickBot="1" x14ac:dyDescent="0.25">
      <c r="C29" s="15" t="s">
        <v>13</v>
      </c>
      <c r="D29" s="7">
        <f>86/149</f>
        <v>0.57718120805369133</v>
      </c>
      <c r="E29" s="8">
        <f>-D29*LOG(D29,2)</f>
        <v>0.45764915339171452</v>
      </c>
      <c r="F29" s="15">
        <f>12/149</f>
        <v>8.0536912751677847E-2</v>
      </c>
      <c r="G29" s="7">
        <f>-F29*LOG(F29,2)</f>
        <v>0.29268773313350377</v>
      </c>
      <c r="H29" s="8">
        <f>51/149</f>
        <v>0.34228187919463088</v>
      </c>
      <c r="I29" s="15">
        <f>-H29*LOG(H29,2)</f>
        <v>0.52942216176526147</v>
      </c>
      <c r="J29" s="7">
        <f>SUM(E29,G29,I29)</f>
        <v>1.2797590482904797</v>
      </c>
      <c r="K29" s="8">
        <f>149/400</f>
        <v>0.3725</v>
      </c>
      <c r="L29" s="15">
        <f>J29*K29</f>
        <v>0.47671024548820368</v>
      </c>
      <c r="Q29" s="19"/>
      <c r="R29" s="20"/>
      <c r="S29" s="20"/>
      <c r="T29" s="20"/>
      <c r="U29" s="20"/>
      <c r="V29" s="20"/>
      <c r="W29" s="20"/>
      <c r="X29" s="20"/>
      <c r="Y29" s="20"/>
      <c r="Z29" s="20"/>
      <c r="AA29" s="34"/>
    </row>
    <row r="30" spans="2:27" ht="17" thickBot="1" x14ac:dyDescent="0.25">
      <c r="C30" s="12"/>
      <c r="D30" s="10"/>
      <c r="E30" s="11"/>
      <c r="F30" s="12"/>
      <c r="G30" s="10"/>
      <c r="H30" s="11"/>
      <c r="I30" s="12"/>
      <c r="J30" s="10"/>
      <c r="K30" s="11">
        <f>SUM(K27:K29)</f>
        <v>1</v>
      </c>
      <c r="L30" s="12">
        <f>SUM(L27:L29)</f>
        <v>1.3418976289538691</v>
      </c>
      <c r="M30" t="s">
        <v>22</v>
      </c>
      <c r="Q30" s="19"/>
      <c r="R30" s="20"/>
      <c r="S30" s="20"/>
      <c r="T30" s="20"/>
      <c r="U30" s="20"/>
      <c r="V30" s="20"/>
      <c r="W30" s="20"/>
      <c r="X30" s="20"/>
      <c r="Y30" s="20"/>
      <c r="Z30" s="20"/>
      <c r="AA30" s="34"/>
    </row>
    <row r="31" spans="2:27" ht="17" thickBot="1" x14ac:dyDescent="0.25">
      <c r="C31" s="12" t="s">
        <v>25</v>
      </c>
      <c r="D31" s="10"/>
      <c r="E31" s="11"/>
      <c r="F31" s="12"/>
      <c r="G31" s="10"/>
      <c r="H31" s="11"/>
      <c r="I31" s="12"/>
      <c r="J31" s="10"/>
      <c r="K31" s="11"/>
      <c r="L31" s="12">
        <f>D23-L30</f>
        <v>0.22433022430580274</v>
      </c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3"/>
    </row>
    <row r="32" spans="2:27" x14ac:dyDescent="0.2">
      <c r="B32" s="26" t="s">
        <v>24</v>
      </c>
      <c r="C32" s="13"/>
      <c r="D32" s="7"/>
      <c r="E32" s="6"/>
      <c r="F32" s="13"/>
      <c r="G32" s="7"/>
      <c r="H32" s="6"/>
      <c r="I32" s="13"/>
      <c r="J32" s="7"/>
      <c r="K32" s="6"/>
      <c r="L32" s="13"/>
    </row>
    <row r="33" spans="2:13" x14ac:dyDescent="0.2">
      <c r="C33" s="14"/>
      <c r="D33" s="7"/>
      <c r="E33" s="8" t="s">
        <v>18</v>
      </c>
      <c r="F33" s="14"/>
      <c r="G33" s="7" t="s">
        <v>18</v>
      </c>
      <c r="H33" s="8"/>
      <c r="I33" s="14" t="s">
        <v>18</v>
      </c>
      <c r="J33" s="7" t="s">
        <v>8</v>
      </c>
      <c r="K33" s="8" t="s">
        <v>20</v>
      </c>
      <c r="L33" s="14" t="s">
        <v>21</v>
      </c>
    </row>
    <row r="34" spans="2:13" x14ac:dyDescent="0.2">
      <c r="C34" s="14" t="s">
        <v>4</v>
      </c>
      <c r="D34" s="7" t="s">
        <v>5</v>
      </c>
      <c r="E34" s="8" t="s">
        <v>5</v>
      </c>
      <c r="F34" s="14" t="s">
        <v>6</v>
      </c>
      <c r="G34" s="7" t="s">
        <v>6</v>
      </c>
      <c r="H34" s="8" t="s">
        <v>7</v>
      </c>
      <c r="I34" s="14" t="s">
        <v>7</v>
      </c>
      <c r="J34" s="7"/>
      <c r="K34" s="8"/>
      <c r="L34" s="14"/>
    </row>
    <row r="35" spans="2:13" ht="17" thickBot="1" x14ac:dyDescent="0.25">
      <c r="C35" s="15" t="s">
        <v>10</v>
      </c>
      <c r="D35" s="7">
        <f>97/(79+12+95)</f>
        <v>0.521505376344086</v>
      </c>
      <c r="E35" s="8">
        <f>-D35*LOG(D35,2)</f>
        <v>0.48982182250176159</v>
      </c>
      <c r="F35" s="15">
        <f>50/186</f>
        <v>0.26881720430107525</v>
      </c>
      <c r="G35" s="7">
        <f>-F35*LOG(F35,2)</f>
        <v>0.50948995197131897</v>
      </c>
      <c r="H35" s="8">
        <f>39/186</f>
        <v>0.20967741935483872</v>
      </c>
      <c r="I35" s="15">
        <f>-H35*LOG(H35,2)</f>
        <v>0.47256186611605133</v>
      </c>
      <c r="J35" s="7">
        <f>SUM(E35,G35,I35)</f>
        <v>1.4718736405891319</v>
      </c>
      <c r="K35" s="8">
        <f>186/400</f>
        <v>0.46500000000000002</v>
      </c>
      <c r="L35" s="15">
        <f>J35*K35</f>
        <v>0.68442124287394634</v>
      </c>
    </row>
    <row r="36" spans="2:13" ht="17" thickBot="1" x14ac:dyDescent="0.25">
      <c r="C36" s="12" t="s">
        <v>11</v>
      </c>
      <c r="D36" s="9">
        <f>59/214</f>
        <v>0.27570093457943923</v>
      </c>
      <c r="E36" s="11">
        <f>-D36*LOG(D36,2)</f>
        <v>0.51247949666036929</v>
      </c>
      <c r="F36" s="12">
        <f>89/214</f>
        <v>0.41588785046728971</v>
      </c>
      <c r="G36" s="10">
        <f>-F36*LOG(F36,2)</f>
        <v>0.526403207634078</v>
      </c>
      <c r="H36" s="11">
        <f>66/214</f>
        <v>0.30841121495327101</v>
      </c>
      <c r="I36" s="12">
        <f>-H36*LOG(H36,2)</f>
        <v>0.52339630478886812</v>
      </c>
      <c r="J36" s="11">
        <f>SUM(E36,G36,I36)</f>
        <v>1.5622790090833154</v>
      </c>
      <c r="K36" s="11">
        <f>1-K35</f>
        <v>0.53499999999999992</v>
      </c>
      <c r="L36" s="12">
        <f>J36*K36</f>
        <v>0.83581926985957367</v>
      </c>
    </row>
    <row r="37" spans="2:13" ht="17" thickBot="1" x14ac:dyDescent="0.25">
      <c r="C37" s="1"/>
      <c r="D37" s="7"/>
      <c r="E37" s="7"/>
      <c r="F37" s="7"/>
      <c r="G37" s="7"/>
      <c r="H37" s="7"/>
      <c r="I37" s="7"/>
      <c r="J37" s="7"/>
      <c r="K37" s="13">
        <f>SUM(K35:K36)</f>
        <v>1</v>
      </c>
      <c r="L37" s="13">
        <f>SUM(L35,L36)</f>
        <v>1.5202405127335199</v>
      </c>
    </row>
    <row r="38" spans="2:13" ht="17" thickBot="1" x14ac:dyDescent="0.25">
      <c r="C38" s="12" t="s">
        <v>25</v>
      </c>
      <c r="D38" s="10"/>
      <c r="E38" s="16"/>
      <c r="F38" s="10"/>
      <c r="G38" s="10"/>
      <c r="H38" s="16"/>
      <c r="I38" s="10"/>
      <c r="J38" s="10"/>
      <c r="K38" s="16"/>
      <c r="L38" s="12">
        <f>D23-L37</f>
        <v>4.5987340526151943E-2</v>
      </c>
    </row>
    <row r="39" spans="2:13" ht="17" thickBot="1" x14ac:dyDescent="0.25"/>
    <row r="40" spans="2:13" x14ac:dyDescent="0.2">
      <c r="B40" s="24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</row>
    <row r="41" spans="2:13" x14ac:dyDescent="0.2">
      <c r="B41" s="19"/>
      <c r="C41" s="37" t="s">
        <v>26</v>
      </c>
      <c r="D41" s="37"/>
      <c r="E41" s="20"/>
      <c r="F41" s="20"/>
      <c r="G41" s="20"/>
      <c r="H41" s="20"/>
      <c r="I41" s="20"/>
      <c r="J41" s="20"/>
      <c r="K41" s="20"/>
      <c r="L41" s="20"/>
      <c r="M41" s="34"/>
    </row>
    <row r="42" spans="2:13" ht="17" thickBot="1" x14ac:dyDescent="0.25"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4"/>
    </row>
    <row r="43" spans="2:13" ht="17" thickBot="1" x14ac:dyDescent="0.25">
      <c r="B43" s="19"/>
      <c r="C43" s="12" t="s">
        <v>41</v>
      </c>
      <c r="D43" s="10"/>
      <c r="E43" s="11"/>
      <c r="F43" s="12"/>
      <c r="G43" s="10"/>
      <c r="H43" s="11"/>
      <c r="I43" s="20"/>
      <c r="J43" s="20"/>
      <c r="K43" s="20"/>
      <c r="L43" s="20"/>
      <c r="M43" s="34" t="s">
        <v>40</v>
      </c>
    </row>
    <row r="44" spans="2:13" x14ac:dyDescent="0.2">
      <c r="B44" s="19"/>
      <c r="C44" s="13"/>
      <c r="D44" s="1"/>
      <c r="E44" s="33" t="s">
        <v>5</v>
      </c>
      <c r="F44" s="13" t="s">
        <v>6</v>
      </c>
      <c r="G44" s="25" t="s">
        <v>7</v>
      </c>
      <c r="H44" s="33" t="s">
        <v>8</v>
      </c>
      <c r="I44" s="20"/>
      <c r="J44" s="20"/>
      <c r="K44" s="20"/>
      <c r="L44" s="20"/>
      <c r="M44" s="34"/>
    </row>
    <row r="45" spans="2:13" x14ac:dyDescent="0.2">
      <c r="B45" s="19"/>
      <c r="C45" s="14" t="s">
        <v>9</v>
      </c>
      <c r="D45" s="28" t="s">
        <v>10</v>
      </c>
      <c r="E45" s="8">
        <v>30</v>
      </c>
      <c r="F45" s="14">
        <v>48</v>
      </c>
      <c r="G45" s="29">
        <v>17</v>
      </c>
      <c r="H45" s="8">
        <v>95</v>
      </c>
      <c r="I45" s="20"/>
      <c r="J45" s="20"/>
      <c r="K45" s="20"/>
      <c r="L45" s="20"/>
      <c r="M45" s="34"/>
    </row>
    <row r="46" spans="2:13" x14ac:dyDescent="0.2">
      <c r="B46" s="19"/>
      <c r="C46" s="14"/>
      <c r="D46" s="28" t="s">
        <v>11</v>
      </c>
      <c r="E46" s="8">
        <v>25</v>
      </c>
      <c r="F46" s="14">
        <v>72</v>
      </c>
      <c r="G46" s="29">
        <v>13</v>
      </c>
      <c r="H46" s="8">
        <v>110</v>
      </c>
      <c r="I46" s="20"/>
      <c r="J46" s="20"/>
      <c r="K46" s="20"/>
      <c r="L46" s="20"/>
      <c r="M46" s="34"/>
    </row>
    <row r="47" spans="2:13" ht="17" thickBot="1" x14ac:dyDescent="0.25">
      <c r="B47" s="19"/>
      <c r="C47" s="15"/>
      <c r="D47" s="30" t="s">
        <v>27</v>
      </c>
      <c r="E47" s="32">
        <f>SUM(E45:E46)</f>
        <v>55</v>
      </c>
      <c r="F47" s="15">
        <f t="shared" ref="F47:G47" si="1">SUM(F45:F46)</f>
        <v>120</v>
      </c>
      <c r="G47" s="31">
        <f t="shared" si="1"/>
        <v>30</v>
      </c>
      <c r="H47" s="32">
        <f>SUM(H46,H45)</f>
        <v>205</v>
      </c>
      <c r="I47" s="20"/>
      <c r="J47" s="20"/>
      <c r="K47" s="20"/>
      <c r="L47" s="20"/>
      <c r="M47" s="34"/>
    </row>
    <row r="48" spans="2:13" x14ac:dyDescent="0.2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4"/>
    </row>
    <row r="49" spans="2:13" ht="17" thickBot="1" x14ac:dyDescent="0.25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4"/>
    </row>
    <row r="50" spans="2:13" x14ac:dyDescent="0.2">
      <c r="B50" s="19"/>
      <c r="C50" s="38" t="s">
        <v>28</v>
      </c>
      <c r="D50" s="39"/>
      <c r="E50" s="39"/>
      <c r="F50" s="39"/>
      <c r="G50" s="39"/>
      <c r="H50" s="39"/>
      <c r="I50" s="39"/>
      <c r="J50" s="39"/>
      <c r="K50" s="39"/>
      <c r="L50" s="40"/>
      <c r="M50" s="34"/>
    </row>
    <row r="51" spans="2:13" x14ac:dyDescent="0.2">
      <c r="B51" s="19"/>
      <c r="C51" s="41"/>
      <c r="D51" s="42" t="s">
        <v>29</v>
      </c>
      <c r="E51" s="42"/>
      <c r="F51" s="42" t="s">
        <v>6</v>
      </c>
      <c r="G51" s="42"/>
      <c r="H51" s="42" t="s">
        <v>30</v>
      </c>
      <c r="I51" s="42"/>
      <c r="J51" s="42" t="s">
        <v>31</v>
      </c>
      <c r="K51" s="42" t="s">
        <v>20</v>
      </c>
      <c r="L51" s="43" t="s">
        <v>32</v>
      </c>
      <c r="M51" s="34"/>
    </row>
    <row r="52" spans="2:13" x14ac:dyDescent="0.2">
      <c r="B52" s="19"/>
      <c r="C52" s="41"/>
      <c r="D52" s="42" t="s">
        <v>33</v>
      </c>
      <c r="E52" s="42" t="s">
        <v>34</v>
      </c>
      <c r="F52" s="42" t="s">
        <v>33</v>
      </c>
      <c r="G52" s="42" t="s">
        <v>34</v>
      </c>
      <c r="H52" s="42" t="s">
        <v>33</v>
      </c>
      <c r="I52" s="42" t="s">
        <v>34</v>
      </c>
      <c r="J52" s="42"/>
      <c r="K52" s="42"/>
      <c r="L52" s="43"/>
      <c r="M52" s="34"/>
    </row>
    <row r="53" spans="2:13" x14ac:dyDescent="0.2">
      <c r="B53" s="19"/>
      <c r="C53" s="41" t="s">
        <v>35</v>
      </c>
      <c r="D53" s="42">
        <f>E45/H45</f>
        <v>0.31578947368421051</v>
      </c>
      <c r="E53" s="42">
        <f xml:space="preserve"> -D53*LOG(D53,2)</f>
        <v>0.52514684612287243</v>
      </c>
      <c r="F53" s="42">
        <f>F45/H45</f>
        <v>0.50526315789473686</v>
      </c>
      <c r="G53" s="42">
        <f xml:space="preserve"> -F53*LOG(F53,2)</f>
        <v>0.4976302017396842</v>
      </c>
      <c r="H53" s="42">
        <f>G45/H45</f>
        <v>0.17894736842105263</v>
      </c>
      <c r="I53" s="42">
        <f xml:space="preserve"> -H53*LOG(H53,2)</f>
        <v>0.44421765305652999</v>
      </c>
      <c r="J53" s="42">
        <f>SUM(I53,G53,E53)</f>
        <v>1.4669947009190865</v>
      </c>
      <c r="K53" s="42">
        <f>H45/H47</f>
        <v>0.46341463414634149</v>
      </c>
      <c r="L53" s="43">
        <f>J53*K53</f>
        <v>0.67982681262104006</v>
      </c>
      <c r="M53" s="34"/>
    </row>
    <row r="54" spans="2:13" x14ac:dyDescent="0.2">
      <c r="B54" s="19"/>
      <c r="C54" s="41"/>
      <c r="D54" s="42"/>
      <c r="E54" s="42"/>
      <c r="F54" s="42"/>
      <c r="G54" s="42"/>
      <c r="H54" s="42"/>
      <c r="I54" s="42"/>
      <c r="J54" s="42"/>
      <c r="K54" s="42"/>
      <c r="L54" s="43"/>
      <c r="M54" s="34"/>
    </row>
    <row r="55" spans="2:13" ht="17" thickBot="1" x14ac:dyDescent="0.25">
      <c r="B55" s="19"/>
      <c r="C55" s="44" t="s">
        <v>36</v>
      </c>
      <c r="D55" s="45">
        <f>E46/H46</f>
        <v>0.22727272727272727</v>
      </c>
      <c r="E55" s="45">
        <f xml:space="preserve"> -D55*LOG(D55,2)</f>
        <v>0.48579625539771254</v>
      </c>
      <c r="F55" s="45">
        <f>F46/H46</f>
        <v>0.65454545454545454</v>
      </c>
      <c r="G55" s="45">
        <f xml:space="preserve"> -F55*LOG(F55,2)</f>
        <v>0.40021181154480912</v>
      </c>
      <c r="H55" s="45">
        <f>G46/H46</f>
        <v>0.11818181818181818</v>
      </c>
      <c r="I55" s="45">
        <f xml:space="preserve"> -H55*LOG(H55,2)</f>
        <v>0.36410872672714883</v>
      </c>
      <c r="J55" s="45">
        <f>SUM(I55,G55,E55)</f>
        <v>1.2501167936696707</v>
      </c>
      <c r="K55" s="45">
        <f>H46/H47</f>
        <v>0.53658536585365857</v>
      </c>
      <c r="L55" s="46">
        <f>J55*K55</f>
        <v>0.67079437709104284</v>
      </c>
      <c r="M55" s="34"/>
    </row>
    <row r="56" spans="2:13" ht="17" thickBot="1" x14ac:dyDescent="0.25">
      <c r="B56" s="19"/>
      <c r="C56" s="29"/>
      <c r="D56" s="29"/>
      <c r="E56" s="29"/>
      <c r="F56" s="29"/>
      <c r="G56" s="29"/>
      <c r="H56" s="29"/>
      <c r="I56" s="29"/>
      <c r="J56" s="29"/>
      <c r="K56" s="29"/>
      <c r="L56" s="15">
        <f>SUM(L55,L53)</f>
        <v>1.3506211897120828</v>
      </c>
      <c r="M56" s="34"/>
    </row>
    <row r="57" spans="2:13" ht="17" thickBot="1" x14ac:dyDescent="0.25"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4"/>
    </row>
    <row r="58" spans="2:13" ht="17" thickBot="1" x14ac:dyDescent="0.25">
      <c r="B58" s="19"/>
      <c r="C58" s="12" t="s">
        <v>42</v>
      </c>
      <c r="D58" s="10"/>
      <c r="E58" s="10" t="s">
        <v>5</v>
      </c>
      <c r="F58" s="10" t="s">
        <v>6</v>
      </c>
      <c r="G58" s="10" t="s">
        <v>7</v>
      </c>
      <c r="H58" s="11" t="s">
        <v>8</v>
      </c>
      <c r="I58" s="20"/>
      <c r="J58" s="20"/>
      <c r="K58" s="20"/>
      <c r="L58" s="20"/>
      <c r="M58" s="34"/>
    </row>
    <row r="59" spans="2:13" x14ac:dyDescent="0.2">
      <c r="B59" s="19"/>
      <c r="C59" s="14" t="s">
        <v>12</v>
      </c>
      <c r="D59" s="29" t="s">
        <v>10</v>
      </c>
      <c r="E59" s="29">
        <v>7</v>
      </c>
      <c r="F59" s="29">
        <v>0</v>
      </c>
      <c r="G59" s="29">
        <v>5</v>
      </c>
      <c r="H59" s="8">
        <v>12</v>
      </c>
      <c r="I59" s="20"/>
      <c r="J59" s="20"/>
      <c r="K59" s="20"/>
      <c r="L59" s="20"/>
      <c r="M59" s="34"/>
    </row>
    <row r="60" spans="2:13" x14ac:dyDescent="0.2">
      <c r="B60" s="19"/>
      <c r="C60" s="14"/>
      <c r="D60" s="29" t="s">
        <v>11</v>
      </c>
      <c r="E60" s="29">
        <v>8</v>
      </c>
      <c r="F60" s="29">
        <v>7</v>
      </c>
      <c r="G60" s="29">
        <v>19</v>
      </c>
      <c r="H60" s="8">
        <v>34</v>
      </c>
      <c r="I60" s="20"/>
      <c r="J60" s="20"/>
      <c r="K60" s="20"/>
      <c r="L60" s="20"/>
      <c r="M60" s="34"/>
    </row>
    <row r="61" spans="2:13" ht="17" thickBot="1" x14ac:dyDescent="0.25">
      <c r="B61" s="19"/>
      <c r="C61" s="15"/>
      <c r="D61" s="31" t="s">
        <v>37</v>
      </c>
      <c r="E61" s="31">
        <f>SUM(E59:E60)</f>
        <v>15</v>
      </c>
      <c r="F61" s="31">
        <f t="shared" ref="F61:G61" si="2">SUM(F59:F60)</f>
        <v>7</v>
      </c>
      <c r="G61" s="31">
        <f t="shared" si="2"/>
        <v>24</v>
      </c>
      <c r="H61" s="32">
        <f>SUM(H59,H60)</f>
        <v>46</v>
      </c>
      <c r="I61" s="20"/>
      <c r="J61" s="20"/>
      <c r="K61" s="20"/>
      <c r="L61" s="20"/>
      <c r="M61" s="34"/>
    </row>
    <row r="62" spans="2:13" ht="17" thickBot="1" x14ac:dyDescent="0.25">
      <c r="B62" s="19"/>
      <c r="C62" s="29"/>
      <c r="D62" s="29" t="s">
        <v>38</v>
      </c>
      <c r="E62" s="29">
        <f>-E61/H61 * LOG(E61/H61,2)</f>
        <v>0.52717544362450908</v>
      </c>
      <c r="F62" s="29">
        <f xml:space="preserve"> - F61/H61 *LOG(F61/H61)</f>
        <v>0.12442649003633088</v>
      </c>
      <c r="G62" s="29">
        <f>-G61/H61 * LOG(G61/H61,2)</f>
        <v>0.48970406365349045</v>
      </c>
      <c r="H62" s="29">
        <f>SUM(E62:G62)</f>
        <v>1.1413059973143305</v>
      </c>
      <c r="I62" s="20"/>
      <c r="J62" s="20"/>
      <c r="K62" s="20"/>
      <c r="L62" s="20"/>
      <c r="M62" s="34"/>
    </row>
    <row r="63" spans="2:13" x14ac:dyDescent="0.2">
      <c r="B63" s="19"/>
      <c r="C63" s="38" t="s">
        <v>28</v>
      </c>
      <c r="D63" s="39"/>
      <c r="E63" s="39"/>
      <c r="F63" s="39"/>
      <c r="G63" s="39"/>
      <c r="H63" s="39"/>
      <c r="I63" s="39"/>
      <c r="J63" s="39"/>
      <c r="K63" s="39"/>
      <c r="L63" s="40"/>
      <c r="M63" s="34"/>
    </row>
    <row r="64" spans="2:13" x14ac:dyDescent="0.2">
      <c r="B64" s="19"/>
      <c r="C64" s="41"/>
      <c r="D64" s="42" t="s">
        <v>29</v>
      </c>
      <c r="E64" s="42"/>
      <c r="F64" s="42" t="s">
        <v>6</v>
      </c>
      <c r="G64" s="42"/>
      <c r="H64" s="42" t="s">
        <v>30</v>
      </c>
      <c r="I64" s="42"/>
      <c r="J64" s="42" t="s">
        <v>31</v>
      </c>
      <c r="K64" s="42" t="s">
        <v>20</v>
      </c>
      <c r="L64" s="43" t="s">
        <v>32</v>
      </c>
      <c r="M64" s="34"/>
    </row>
    <row r="65" spans="2:13" x14ac:dyDescent="0.2">
      <c r="B65" s="19"/>
      <c r="C65" s="41"/>
      <c r="D65" s="42" t="s">
        <v>33</v>
      </c>
      <c r="E65" s="42" t="s">
        <v>34</v>
      </c>
      <c r="F65" s="42" t="s">
        <v>33</v>
      </c>
      <c r="G65" s="42" t="s">
        <v>34</v>
      </c>
      <c r="H65" s="42" t="s">
        <v>33</v>
      </c>
      <c r="I65" s="42" t="s">
        <v>34</v>
      </c>
      <c r="J65" s="42"/>
      <c r="K65" s="42"/>
      <c r="L65" s="43"/>
      <c r="M65" s="34"/>
    </row>
    <row r="66" spans="2:13" x14ac:dyDescent="0.2">
      <c r="B66" s="19"/>
      <c r="C66" s="41" t="s">
        <v>35</v>
      </c>
      <c r="D66" s="42">
        <f>E59/H59</f>
        <v>0.58333333333333337</v>
      </c>
      <c r="E66" s="42">
        <f xml:space="preserve"> -D66*LOG(D66,2)</f>
        <v>0.45360442088707198</v>
      </c>
      <c r="F66" s="42">
        <f>F59/H59</f>
        <v>0</v>
      </c>
      <c r="G66" s="42">
        <f xml:space="preserve"> 0</f>
        <v>0</v>
      </c>
      <c r="H66" s="42">
        <f>G59/H59</f>
        <v>0.41666666666666669</v>
      </c>
      <c r="I66" s="42">
        <f xml:space="preserve"> -H66*LOG(H66,2)</f>
        <v>0.52626433576408072</v>
      </c>
      <c r="J66" s="42">
        <f>SUM(I66,G66,E66)</f>
        <v>0.97986875665115269</v>
      </c>
      <c r="K66" s="42">
        <f>H59/H61</f>
        <v>0.2608695652173913</v>
      </c>
      <c r="L66" s="43">
        <f>J66*K66</f>
        <v>0.25561793651769199</v>
      </c>
      <c r="M66" s="34"/>
    </row>
    <row r="67" spans="2:13" x14ac:dyDescent="0.2">
      <c r="B67" s="19"/>
      <c r="C67" s="41"/>
      <c r="D67" s="42"/>
      <c r="E67" s="42"/>
      <c r="F67" s="42"/>
      <c r="G67" s="42"/>
      <c r="H67" s="42"/>
      <c r="I67" s="42"/>
      <c r="J67" s="42"/>
      <c r="K67" s="42"/>
      <c r="L67" s="43"/>
      <c r="M67" s="34"/>
    </row>
    <row r="68" spans="2:13" ht="17" thickBot="1" x14ac:dyDescent="0.25">
      <c r="B68" s="19"/>
      <c r="C68" s="44" t="s">
        <v>36</v>
      </c>
      <c r="D68" s="45">
        <f>E60/H60</f>
        <v>0.23529411764705882</v>
      </c>
      <c r="E68" s="45">
        <f xml:space="preserve"> -D68*LOG(D68,2)</f>
        <v>0.49116772735302106</v>
      </c>
      <c r="F68" s="45">
        <f>F60/H60</f>
        <v>0.20588235294117646</v>
      </c>
      <c r="G68" s="45">
        <f xml:space="preserve"> -F68*LOG(F68,2)</f>
        <v>0.46943398336321018</v>
      </c>
      <c r="H68" s="45">
        <f>G60/H60</f>
        <v>0.55882352941176472</v>
      </c>
      <c r="I68" s="45">
        <f xml:space="preserve"> -H68*LOG(H68,2)</f>
        <v>0.46915209495083304</v>
      </c>
      <c r="J68" s="45">
        <f>SUM(I68,G68,E68)</f>
        <v>1.4297538056670642</v>
      </c>
      <c r="K68" s="45">
        <f>H60/H61</f>
        <v>0.73913043478260865</v>
      </c>
      <c r="L68" s="46">
        <f>J68*K68</f>
        <v>1.0567745520147864</v>
      </c>
      <c r="M68" s="34"/>
    </row>
    <row r="69" spans="2:13" ht="17" thickBot="1" x14ac:dyDescent="0.25">
      <c r="B69" s="19"/>
      <c r="C69" s="29"/>
      <c r="D69" s="29"/>
      <c r="E69" s="29"/>
      <c r="F69" s="29"/>
      <c r="G69" s="29"/>
      <c r="H69" s="29"/>
      <c r="I69" s="29"/>
      <c r="J69" s="29"/>
      <c r="K69" s="29"/>
      <c r="L69" s="12">
        <f>SUM(L68,L66)</f>
        <v>1.3123924885324785</v>
      </c>
      <c r="M69" s="34"/>
    </row>
    <row r="70" spans="2:13" x14ac:dyDescent="0.2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4"/>
    </row>
    <row r="71" spans="2:13" ht="17" thickBot="1" x14ac:dyDescent="0.25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4"/>
    </row>
    <row r="72" spans="2:13" ht="17" thickBot="1" x14ac:dyDescent="0.25">
      <c r="B72" s="19"/>
      <c r="C72" s="12" t="s">
        <v>39</v>
      </c>
      <c r="D72" s="10"/>
      <c r="E72" s="10" t="s">
        <v>5</v>
      </c>
      <c r="F72" s="10" t="s">
        <v>6</v>
      </c>
      <c r="G72" s="10" t="s">
        <v>7</v>
      </c>
      <c r="H72" s="11" t="s">
        <v>8</v>
      </c>
      <c r="I72" s="20"/>
      <c r="J72" s="20"/>
      <c r="K72" s="20"/>
      <c r="L72" s="20"/>
      <c r="M72" s="34"/>
    </row>
    <row r="73" spans="2:13" ht="17" thickBot="1" x14ac:dyDescent="0.25">
      <c r="B73" s="19"/>
      <c r="C73" s="15" t="s">
        <v>13</v>
      </c>
      <c r="D73" s="31" t="s">
        <v>10</v>
      </c>
      <c r="E73" s="31">
        <v>60</v>
      </c>
      <c r="F73" s="31">
        <v>2</v>
      </c>
      <c r="G73" s="31">
        <v>17</v>
      </c>
      <c r="H73" s="32">
        <v>79</v>
      </c>
      <c r="I73" s="20"/>
      <c r="J73" s="20"/>
      <c r="K73" s="20"/>
      <c r="L73" s="20"/>
      <c r="M73" s="34"/>
    </row>
    <row r="74" spans="2:13" ht="17" thickBot="1" x14ac:dyDescent="0.25">
      <c r="B74" s="19"/>
      <c r="C74" s="15"/>
      <c r="D74" s="31" t="s">
        <v>11</v>
      </c>
      <c r="E74" s="31">
        <v>26</v>
      </c>
      <c r="F74" s="31">
        <v>10</v>
      </c>
      <c r="G74" s="31">
        <v>34</v>
      </c>
      <c r="H74" s="32">
        <v>70</v>
      </c>
      <c r="I74" s="20"/>
      <c r="J74" s="20"/>
      <c r="K74" s="20"/>
      <c r="L74" s="20"/>
      <c r="M74" s="34"/>
    </row>
    <row r="75" spans="2:13" ht="17" thickBot="1" x14ac:dyDescent="0.25">
      <c r="B75" s="19"/>
      <c r="C75" s="15"/>
      <c r="D75" s="12" t="s">
        <v>37</v>
      </c>
      <c r="E75" s="31">
        <f>SUM(E73:E74)</f>
        <v>86</v>
      </c>
      <c r="F75" s="31">
        <f t="shared" ref="F75:G75" si="3">SUM(F73:F74)</f>
        <v>12</v>
      </c>
      <c r="G75" s="31">
        <f t="shared" si="3"/>
        <v>51</v>
      </c>
      <c r="H75" s="32">
        <f>SUM(H73,H74)</f>
        <v>149</v>
      </c>
      <c r="I75" s="20"/>
      <c r="J75" s="20"/>
      <c r="K75" s="20"/>
      <c r="L75" s="20"/>
      <c r="M75" s="34"/>
    </row>
    <row r="76" spans="2:13" ht="17" thickBot="1" x14ac:dyDescent="0.25"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4"/>
    </row>
    <row r="77" spans="2:13" x14ac:dyDescent="0.2">
      <c r="B77" s="19"/>
      <c r="C77" s="38" t="s">
        <v>28</v>
      </c>
      <c r="D77" s="39"/>
      <c r="E77" s="39"/>
      <c r="F77" s="39"/>
      <c r="G77" s="39"/>
      <c r="H77" s="39"/>
      <c r="I77" s="39"/>
      <c r="J77" s="39"/>
      <c r="K77" s="39"/>
      <c r="L77" s="40"/>
      <c r="M77" s="34"/>
    </row>
    <row r="78" spans="2:13" x14ac:dyDescent="0.2">
      <c r="B78" s="19"/>
      <c r="C78" s="41"/>
      <c r="D78" s="42" t="s">
        <v>29</v>
      </c>
      <c r="E78" s="42"/>
      <c r="F78" s="42" t="s">
        <v>6</v>
      </c>
      <c r="G78" s="42"/>
      <c r="H78" s="42" t="s">
        <v>30</v>
      </c>
      <c r="I78" s="42"/>
      <c r="J78" s="42" t="s">
        <v>31</v>
      </c>
      <c r="K78" s="42" t="s">
        <v>20</v>
      </c>
      <c r="L78" s="43" t="s">
        <v>32</v>
      </c>
      <c r="M78" s="34"/>
    </row>
    <row r="79" spans="2:13" x14ac:dyDescent="0.2">
      <c r="B79" s="19"/>
      <c r="C79" s="41"/>
      <c r="D79" s="42" t="s">
        <v>33</v>
      </c>
      <c r="E79" s="42" t="s">
        <v>34</v>
      </c>
      <c r="F79" s="42" t="s">
        <v>33</v>
      </c>
      <c r="G79" s="42" t="s">
        <v>34</v>
      </c>
      <c r="H79" s="42" t="s">
        <v>33</v>
      </c>
      <c r="I79" s="42" t="s">
        <v>34</v>
      </c>
      <c r="J79" s="42"/>
      <c r="K79" s="42"/>
      <c r="L79" s="43"/>
      <c r="M79" s="34"/>
    </row>
    <row r="80" spans="2:13" x14ac:dyDescent="0.2">
      <c r="B80" s="19"/>
      <c r="C80" s="41" t="s">
        <v>35</v>
      </c>
      <c r="D80" s="42">
        <f>E73/H73</f>
        <v>0.759493670886076</v>
      </c>
      <c r="E80" s="42">
        <f xml:space="preserve"> -D80*LOG(D80,2)</f>
        <v>0.3014355589128489</v>
      </c>
      <c r="F80" s="42">
        <f>F73/H73</f>
        <v>2.5316455696202531E-2</v>
      </c>
      <c r="G80" s="42">
        <f xml:space="preserve"> 0</f>
        <v>0</v>
      </c>
      <c r="H80" s="42">
        <f>G73/H73</f>
        <v>0.21518987341772153</v>
      </c>
      <c r="I80" s="42">
        <f xml:space="preserve"> -H80*LOG(H80,2)</f>
        <v>0.47692916984499978</v>
      </c>
      <c r="J80" s="42">
        <f>SUM(I80,G80,E80)</f>
        <v>0.77836472875784868</v>
      </c>
      <c r="K80" s="42">
        <f>H73/H75</f>
        <v>0.53020134228187921</v>
      </c>
      <c r="L80" s="43">
        <f>J80*K80</f>
        <v>0.41269002397228222</v>
      </c>
      <c r="M80" s="34"/>
    </row>
    <row r="81" spans="2:13" x14ac:dyDescent="0.2">
      <c r="B81" s="19"/>
      <c r="C81" s="41"/>
      <c r="D81" s="42"/>
      <c r="E81" s="42"/>
      <c r="F81" s="42"/>
      <c r="G81" s="42"/>
      <c r="H81" s="42"/>
      <c r="I81" s="42"/>
      <c r="J81" s="42"/>
      <c r="K81" s="42"/>
      <c r="L81" s="43"/>
      <c r="M81" s="34"/>
    </row>
    <row r="82" spans="2:13" ht="17" thickBot="1" x14ac:dyDescent="0.25">
      <c r="B82" s="19"/>
      <c r="C82" s="44" t="s">
        <v>36</v>
      </c>
      <c r="D82" s="45">
        <f>E74/H74</f>
        <v>0.37142857142857144</v>
      </c>
      <c r="E82" s="45">
        <f xml:space="preserve"> -D82*LOG(D82,2)</f>
        <v>0.53071322527001041</v>
      </c>
      <c r="F82" s="45">
        <f>F74/H74</f>
        <v>0.14285714285714285</v>
      </c>
      <c r="G82" s="45">
        <f xml:space="preserve"> -F82*LOG(F82,2)</f>
        <v>0.40105070315108637</v>
      </c>
      <c r="H82" s="45">
        <f>G74/H74</f>
        <v>0.48571428571428571</v>
      </c>
      <c r="I82" s="45">
        <f xml:space="preserve"> -H82*LOG(H82,2)</f>
        <v>0.50602694248024738</v>
      </c>
      <c r="J82" s="45">
        <f>SUM(I82,G82,E82)</f>
        <v>1.4377908709013441</v>
      </c>
      <c r="K82" s="45">
        <f>H74/H75</f>
        <v>0.46979865771812079</v>
      </c>
      <c r="L82" s="46">
        <f>J82*K82</f>
        <v>0.67547222122881934</v>
      </c>
      <c r="M82" s="34"/>
    </row>
    <row r="83" spans="2:13" ht="17" thickBot="1" x14ac:dyDescent="0.25">
      <c r="B83" s="19"/>
      <c r="C83" s="29"/>
      <c r="D83" s="29"/>
      <c r="E83" s="29"/>
      <c r="F83" s="29"/>
      <c r="G83" s="29"/>
      <c r="H83" s="29"/>
      <c r="I83" s="29"/>
      <c r="J83" s="29"/>
      <c r="K83" s="29"/>
      <c r="L83" s="12">
        <f>SUM(L82,L80)</f>
        <v>1.0881622452011015</v>
      </c>
      <c r="M83" s="34"/>
    </row>
    <row r="84" spans="2:13" x14ac:dyDescent="0.2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4"/>
    </row>
    <row r="85" spans="2:13" x14ac:dyDescent="0.2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4"/>
    </row>
    <row r="86" spans="2:13" ht="17" thickBot="1" x14ac:dyDescent="0.25"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</row>
  </sheetData>
  <mergeCells count="1">
    <mergeCell ref="C41:D4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Jay Adarsh Gogineni</dc:creator>
  <cp:lastModifiedBy>Sri Jay Adarsh Gogineni</cp:lastModifiedBy>
  <dcterms:created xsi:type="dcterms:W3CDTF">2023-12-18T09:09:07Z</dcterms:created>
  <dcterms:modified xsi:type="dcterms:W3CDTF">2023-12-18T16:50:01Z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2023-12-18T09:14:26Z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134f3d9a-5a05-4c4b-a751-c715f7267cb7</vt:lpwstr>
  </property>
  <property fmtid="{D5CDD505-2E9C-101B-9397-08002B2CF9AE}" pid="8" name="MSIP_Label_a73fd474-4f3c-44ed-88fb-5cc4bd2471bf_ContentBits">
    <vt:lpwstr>0</vt:lpwstr>
  </property>
</Properties>
</file>