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microsoft.com/office/2011/relationships/webextensiontaskpanes" Target="xl/webextensions/taskpanes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06"/>
  <workbookPr/>
  <mc:AlternateContent xmlns:mc="http://schemas.openxmlformats.org/markup-compatibility/2006">
    <mc:Choice Requires="x15">
      <x15ac:absPath xmlns:x15ac="http://schemas.microsoft.com/office/spreadsheetml/2010/11/ac" url="C:\Users\91636\Downloads\"/>
    </mc:Choice>
  </mc:AlternateContent>
  <xr:revisionPtr revIDLastSave="30" documentId="13_ncr:1_{3204BB40-F002-4089-A5F8-B4C063FC30A5}" xr6:coauthVersionLast="47" xr6:coauthVersionMax="47" xr10:uidLastSave="{93999D95-FB3B-44A5-A526-2856FA103AA9}"/>
  <bookViews>
    <workbookView xWindow="-120" yWindow="-120" windowWidth="20730" windowHeight="11040" firstSheet="9" activeTab="9" xr2:uid="{00000000-000D-0000-FFFF-FFFF00000000}"/>
  </bookViews>
  <sheets>
    <sheet name="Collateral Types" sheetId="12" r:id="rId1"/>
    <sheet name="CUSTOMER" sheetId="6" r:id="rId2"/>
    <sheet name="fact risk" sheetId="1" r:id="rId3"/>
    <sheet name="Risk Limit" sheetId="13" r:id="rId4"/>
    <sheet name="Provision" sheetId="14" r:id="rId5"/>
    <sheet name="Fact writeen-off" sheetId="8" r:id="rId6"/>
    <sheet name="fact restructred" sheetId="10" r:id="rId7"/>
    <sheet name="rating" sheetId="5" r:id="rId8"/>
    <sheet name="Rating and PDS&amp;P_x0009_Moody's_x0009_Fitch_x0009_" sheetId="11" r:id="rId9"/>
    <sheet name="PD" sheetId="15" r:id="rId10"/>
    <sheet name="STAGING" sheetId="7" r:id="rId11"/>
  </sheets>
  <definedNames>
    <definedName name="_xlnm._FilterDatabase" localSheetId="2" hidden="1">'fact risk'!$B$1:$AD$51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2" i="1" l="1"/>
  <c r="V2" i="1"/>
  <c r="W2" i="1"/>
  <c r="X2" i="1"/>
  <c r="Y2" i="1"/>
  <c r="U3" i="1"/>
  <c r="V3" i="1"/>
  <c r="W3" i="1"/>
  <c r="X3" i="1"/>
  <c r="U4" i="1"/>
  <c r="V4" i="1"/>
  <c r="W4" i="1"/>
  <c r="X4" i="1"/>
  <c r="U5" i="1"/>
  <c r="V5" i="1"/>
  <c r="W5" i="1"/>
  <c r="X5" i="1"/>
  <c r="Y5" i="1"/>
  <c r="U6" i="1"/>
  <c r="V6" i="1"/>
  <c r="W6" i="1"/>
  <c r="X6" i="1"/>
  <c r="U7" i="1"/>
  <c r="V7" i="1"/>
  <c r="W7" i="1"/>
  <c r="X7" i="1"/>
  <c r="U8" i="1"/>
  <c r="V8" i="1"/>
  <c r="W8" i="1"/>
  <c r="X8" i="1"/>
  <c r="Y8" i="1" s="1"/>
  <c r="U9" i="1"/>
  <c r="V9" i="1"/>
  <c r="W9" i="1"/>
  <c r="X9" i="1"/>
  <c r="U10" i="1"/>
  <c r="V10" i="1"/>
  <c r="W10" i="1"/>
  <c r="X10" i="1"/>
  <c r="Y10" i="1" s="1"/>
  <c r="U11" i="1"/>
  <c r="V11" i="1"/>
  <c r="W11" i="1"/>
  <c r="X11" i="1"/>
  <c r="U12" i="1"/>
  <c r="V12" i="1"/>
  <c r="W12" i="1"/>
  <c r="X12" i="1"/>
  <c r="U13" i="1"/>
  <c r="V13" i="1"/>
  <c r="W13" i="1"/>
  <c r="X13" i="1"/>
  <c r="Y13" i="1"/>
  <c r="U14" i="1"/>
  <c r="V14" i="1"/>
  <c r="W14" i="1"/>
  <c r="X14" i="1"/>
  <c r="U15" i="1"/>
  <c r="V15" i="1"/>
  <c r="W15" i="1"/>
  <c r="X15" i="1"/>
  <c r="U16" i="1"/>
  <c r="V16" i="1"/>
  <c r="W16" i="1"/>
  <c r="X16" i="1"/>
  <c r="U17" i="1"/>
  <c r="V17" i="1"/>
  <c r="W17" i="1"/>
  <c r="X17" i="1"/>
  <c r="U18" i="1"/>
  <c r="V18" i="1"/>
  <c r="W18" i="1"/>
  <c r="X18" i="1"/>
  <c r="U19" i="1"/>
  <c r="V19" i="1"/>
  <c r="W19" i="1"/>
  <c r="X19" i="1"/>
  <c r="U20" i="1"/>
  <c r="V20" i="1"/>
  <c r="W20" i="1"/>
  <c r="X20" i="1"/>
  <c r="U21" i="1"/>
  <c r="V21" i="1"/>
  <c r="W21" i="1"/>
  <c r="X21" i="1"/>
  <c r="U22" i="1"/>
  <c r="V22" i="1"/>
  <c r="W22" i="1"/>
  <c r="X22" i="1"/>
  <c r="T23" i="1"/>
  <c r="U23" i="1"/>
  <c r="V23" i="1"/>
  <c r="W23" i="1"/>
  <c r="X23" i="1"/>
  <c r="U24" i="1"/>
  <c r="V24" i="1"/>
  <c r="W24" i="1"/>
  <c r="X24" i="1"/>
  <c r="Y24" i="1"/>
  <c r="U25" i="1"/>
  <c r="V25" i="1"/>
  <c r="W25" i="1"/>
  <c r="X25" i="1"/>
  <c r="U26" i="1"/>
  <c r="V26" i="1"/>
  <c r="W26" i="1"/>
  <c r="X26" i="1"/>
  <c r="Y26" i="1"/>
  <c r="U27" i="1"/>
  <c r="V27" i="1"/>
  <c r="W27" i="1"/>
  <c r="X27" i="1"/>
  <c r="U28" i="1"/>
  <c r="V28" i="1"/>
  <c r="W28" i="1"/>
  <c r="X28" i="1"/>
  <c r="U29" i="1"/>
  <c r="V29" i="1"/>
  <c r="W29" i="1"/>
  <c r="X29" i="1"/>
  <c r="Y29" i="1"/>
  <c r="U30" i="1"/>
  <c r="V30" i="1"/>
  <c r="W30" i="1"/>
  <c r="X30" i="1"/>
  <c r="U31" i="1"/>
  <c r="V31" i="1"/>
  <c r="W31" i="1"/>
  <c r="X31" i="1"/>
  <c r="U32" i="1"/>
  <c r="V32" i="1"/>
  <c r="W32" i="1"/>
  <c r="X32" i="1"/>
  <c r="Y32" i="1" s="1"/>
  <c r="U33" i="1"/>
  <c r="V33" i="1"/>
  <c r="W33" i="1"/>
  <c r="X33" i="1"/>
  <c r="U34" i="1"/>
  <c r="V34" i="1"/>
  <c r="W34" i="1"/>
  <c r="X34" i="1"/>
  <c r="Y34" i="1" s="1"/>
  <c r="U35" i="1"/>
  <c r="V35" i="1"/>
  <c r="W35" i="1"/>
  <c r="X35" i="1"/>
  <c r="U36" i="1"/>
  <c r="V36" i="1"/>
  <c r="W36" i="1"/>
  <c r="X36" i="1"/>
  <c r="U37" i="1"/>
  <c r="V37" i="1"/>
  <c r="W37" i="1"/>
  <c r="X37" i="1"/>
  <c r="U38" i="1"/>
  <c r="V38" i="1"/>
  <c r="W38" i="1"/>
  <c r="X38" i="1"/>
  <c r="U39" i="1"/>
  <c r="V39" i="1"/>
  <c r="W39" i="1"/>
  <c r="X39" i="1"/>
  <c r="U40" i="1"/>
  <c r="V40" i="1"/>
  <c r="W40" i="1"/>
  <c r="X40" i="1"/>
  <c r="U41" i="1"/>
  <c r="V41" i="1"/>
  <c r="W41" i="1"/>
  <c r="X41" i="1"/>
  <c r="U42" i="1"/>
  <c r="V42" i="1"/>
  <c r="W42" i="1"/>
  <c r="X42" i="1"/>
  <c r="U43" i="1"/>
  <c r="V43" i="1"/>
  <c r="W43" i="1"/>
  <c r="X43" i="1"/>
  <c r="U44" i="1"/>
  <c r="V44" i="1"/>
  <c r="W44" i="1"/>
  <c r="X44" i="1"/>
  <c r="U45" i="1"/>
  <c r="V45" i="1"/>
  <c r="W45" i="1"/>
  <c r="X45" i="1"/>
  <c r="U46" i="1"/>
  <c r="V46" i="1"/>
  <c r="W46" i="1"/>
  <c r="X46" i="1"/>
  <c r="U47" i="1"/>
  <c r="V47" i="1"/>
  <c r="W47" i="1"/>
  <c r="X47" i="1"/>
  <c r="U48" i="1"/>
  <c r="V48" i="1"/>
  <c r="W48" i="1"/>
  <c r="X48" i="1"/>
  <c r="Y48" i="1"/>
  <c r="U49" i="1"/>
  <c r="V49" i="1"/>
  <c r="W49" i="1"/>
  <c r="X49" i="1"/>
  <c r="U50" i="1"/>
  <c r="V50" i="1"/>
  <c r="W50" i="1"/>
  <c r="X50" i="1"/>
  <c r="Y50" i="1" s="1"/>
  <c r="U51" i="1"/>
  <c r="V51" i="1"/>
  <c r="W51" i="1"/>
  <c r="X51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F3" i="8"/>
  <c r="G3" i="8" s="1"/>
  <c r="F4" i="8"/>
  <c r="G4" i="8" s="1"/>
  <c r="F5" i="8"/>
  <c r="G5" i="8" s="1"/>
  <c r="F6" i="8"/>
  <c r="G6" i="8" s="1"/>
  <c r="F7" i="8"/>
  <c r="G7" i="8" s="1"/>
  <c r="F8" i="8"/>
  <c r="G8" i="8" s="1"/>
  <c r="F9" i="8"/>
  <c r="G9" i="8" s="1"/>
  <c r="F10" i="8"/>
  <c r="G10" i="8" s="1"/>
  <c r="F11" i="8"/>
  <c r="G11" i="8" s="1"/>
  <c r="F12" i="8"/>
  <c r="G12" i="8" s="1"/>
  <c r="F13" i="8"/>
  <c r="G13" i="8" s="1"/>
  <c r="F14" i="8"/>
  <c r="G14" i="8" s="1"/>
  <c r="F15" i="8"/>
  <c r="G15" i="8" s="1"/>
  <c r="F16" i="8"/>
  <c r="G16" i="8" s="1"/>
  <c r="F17" i="8"/>
  <c r="G17" i="8" s="1"/>
  <c r="F18" i="8"/>
  <c r="G18" i="8" s="1"/>
  <c r="F19" i="8"/>
  <c r="G19" i="8" s="1"/>
  <c r="F20" i="8"/>
  <c r="G20" i="8" s="1"/>
  <c r="F21" i="8"/>
  <c r="G21" i="8" s="1"/>
  <c r="F22" i="8"/>
  <c r="G22" i="8" s="1"/>
  <c r="F23" i="8"/>
  <c r="G23" i="8" s="1"/>
  <c r="F24" i="8"/>
  <c r="G24" i="8" s="1"/>
  <c r="F25" i="8"/>
  <c r="G25" i="8" s="1"/>
  <c r="F26" i="8"/>
  <c r="G26" i="8" s="1"/>
  <c r="F27" i="8"/>
  <c r="G27" i="8" s="1"/>
  <c r="F28" i="8"/>
  <c r="G28" i="8" s="1"/>
  <c r="F29" i="8"/>
  <c r="G29" i="8" s="1"/>
  <c r="F30" i="8"/>
  <c r="G30" i="8" s="1"/>
  <c r="F31" i="8"/>
  <c r="G31" i="8" s="1"/>
  <c r="F32" i="8"/>
  <c r="G32" i="8" s="1"/>
  <c r="F33" i="8"/>
  <c r="G33" i="8" s="1"/>
  <c r="F34" i="8"/>
  <c r="G34" i="8" s="1"/>
  <c r="F35" i="8"/>
  <c r="G35" i="8" s="1"/>
  <c r="F36" i="8"/>
  <c r="G36" i="8" s="1"/>
  <c r="F40" i="10"/>
  <c r="F39" i="10"/>
  <c r="F3" i="10"/>
  <c r="F4" i="10"/>
  <c r="C3" i="6"/>
  <c r="C4" i="6" s="1"/>
  <c r="C5" i="6" s="1"/>
  <c r="C6" i="6" s="1"/>
  <c r="C7" i="6" s="1"/>
  <c r="C8" i="6" s="1"/>
  <c r="C9" i="6" s="1"/>
  <c r="C10" i="6" s="1"/>
  <c r="C11" i="6" s="1"/>
  <c r="C12" i="6" s="1"/>
  <c r="C13" i="6" s="1"/>
  <c r="C14" i="6" s="1"/>
  <c r="C15" i="6" s="1"/>
  <c r="C16" i="6" s="1"/>
  <c r="C17" i="6" s="1"/>
  <c r="C18" i="6" s="1"/>
  <c r="C19" i="6" s="1"/>
  <c r="C20" i="6" s="1"/>
  <c r="C21" i="6" s="1"/>
  <c r="C22" i="6" s="1"/>
  <c r="C23" i="6" s="1"/>
  <c r="C24" i="6" s="1"/>
  <c r="C25" i="6" s="1"/>
  <c r="C26" i="6" s="1"/>
  <c r="C27" i="6" s="1"/>
  <c r="C28" i="6" s="1"/>
  <c r="C29" i="6" s="1"/>
  <c r="C30" i="6" s="1"/>
  <c r="C31" i="6" s="1"/>
  <c r="C32" i="6" s="1"/>
  <c r="C33" i="6" s="1"/>
  <c r="C34" i="6" s="1"/>
  <c r="C35" i="6" s="1"/>
  <c r="C36" i="6" s="1"/>
  <c r="C37" i="6" s="1"/>
  <c r="C38" i="6" s="1"/>
  <c r="C39" i="6" s="1"/>
  <c r="C40" i="6" s="1"/>
  <c r="C41" i="6" s="1"/>
  <c r="C42" i="6" s="1"/>
  <c r="C43" i="6" s="1"/>
  <c r="C44" i="6" s="1"/>
  <c r="C45" i="6" s="1"/>
  <c r="C46" i="6" s="1"/>
  <c r="C47" i="6" s="1"/>
  <c r="C48" i="6" s="1"/>
  <c r="C49" i="6" s="1"/>
  <c r="C50" i="6" s="1"/>
  <c r="C51" i="6" s="1"/>
  <c r="D11" i="5"/>
  <c r="D16" i="5" s="1"/>
  <c r="D21" i="5" s="1"/>
  <c r="D26" i="5" s="1"/>
  <c r="D31" i="5" s="1"/>
  <c r="D36" i="5" s="1"/>
  <c r="D41" i="5" s="1"/>
  <c r="D46" i="5" s="1"/>
  <c r="D51" i="5" s="1"/>
  <c r="D10" i="5"/>
  <c r="D15" i="5" s="1"/>
  <c r="D20" i="5" s="1"/>
  <c r="D25" i="5" s="1"/>
  <c r="D30" i="5" s="1"/>
  <c r="D35" i="5" s="1"/>
  <c r="D40" i="5" s="1"/>
  <c r="D45" i="5" s="1"/>
  <c r="D50" i="5" s="1"/>
  <c r="D9" i="5"/>
  <c r="D14" i="5" s="1"/>
  <c r="D19" i="5" s="1"/>
  <c r="D24" i="5" s="1"/>
  <c r="D29" i="5" s="1"/>
  <c r="D34" i="5" s="1"/>
  <c r="D39" i="5" s="1"/>
  <c r="D44" i="5" s="1"/>
  <c r="D49" i="5" s="1"/>
  <c r="D8" i="5"/>
  <c r="D13" i="5" s="1"/>
  <c r="D18" i="5" s="1"/>
  <c r="D23" i="5" s="1"/>
  <c r="D28" i="5" s="1"/>
  <c r="D33" i="5" s="1"/>
  <c r="D38" i="5" s="1"/>
  <c r="D43" i="5" s="1"/>
  <c r="D48" i="5" s="1"/>
  <c r="D7" i="5"/>
  <c r="D12" i="5" s="1"/>
  <c r="D17" i="5" s="1"/>
  <c r="D22" i="5" s="1"/>
  <c r="D27" i="5" s="1"/>
  <c r="D32" i="5" s="1"/>
  <c r="D37" i="5" s="1"/>
  <c r="D42" i="5" s="1"/>
  <c r="D47" i="5" s="1"/>
  <c r="C3" i="5"/>
  <c r="C4" i="5" s="1"/>
  <c r="C5" i="5" s="1"/>
  <c r="C6" i="5" s="1"/>
  <c r="C7" i="5" s="1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C34" i="5" s="1"/>
  <c r="C35" i="5" s="1"/>
  <c r="C36" i="5" s="1"/>
  <c r="C37" i="5" s="1"/>
  <c r="C38" i="5" s="1"/>
  <c r="C39" i="5" s="1"/>
  <c r="C40" i="5" s="1"/>
  <c r="C41" i="5" s="1"/>
  <c r="C42" i="5" s="1"/>
  <c r="C43" i="5" s="1"/>
  <c r="C44" i="5" s="1"/>
  <c r="C45" i="5" s="1"/>
  <c r="C46" i="5" s="1"/>
  <c r="C47" i="5" s="1"/>
  <c r="C48" i="5" s="1"/>
  <c r="C49" i="5" s="1"/>
  <c r="C50" i="5" s="1"/>
  <c r="C51" i="5" s="1"/>
  <c r="E4" i="1"/>
  <c r="K4" i="1" s="1"/>
  <c r="E9" i="1"/>
  <c r="K9" i="1" s="1"/>
  <c r="E12" i="1"/>
  <c r="K12" i="1" s="1"/>
  <c r="E14" i="1"/>
  <c r="K14" i="1" s="1"/>
  <c r="E16" i="1"/>
  <c r="E17" i="1"/>
  <c r="K17" i="1" s="1"/>
  <c r="E20" i="1"/>
  <c r="E25" i="1"/>
  <c r="K25" i="1" s="1"/>
  <c r="E30" i="1"/>
  <c r="K30" i="1" s="1"/>
  <c r="E32" i="1"/>
  <c r="K32" i="1" s="1"/>
  <c r="E33" i="1"/>
  <c r="K33" i="1" s="1"/>
  <c r="E34" i="1"/>
  <c r="K34" i="1" s="1"/>
  <c r="E36" i="1"/>
  <c r="E46" i="1"/>
  <c r="E48" i="1"/>
  <c r="K48" i="1" s="1"/>
  <c r="E49" i="1"/>
  <c r="K49" i="1" s="1"/>
  <c r="E50" i="1"/>
  <c r="E8" i="1"/>
  <c r="E40" i="1"/>
  <c r="E44" i="1"/>
  <c r="K44" i="1" s="1"/>
  <c r="E41" i="1"/>
  <c r="E39" i="1"/>
  <c r="K39" i="1" s="1"/>
  <c r="E38" i="1"/>
  <c r="K38" i="1" s="1"/>
  <c r="E28" i="1"/>
  <c r="K28" i="1" s="1"/>
  <c r="E24" i="1"/>
  <c r="K24" i="1" s="1"/>
  <c r="E23" i="1"/>
  <c r="K23" i="1" s="1"/>
  <c r="E22" i="1"/>
  <c r="K22" i="1" s="1"/>
  <c r="E7" i="1"/>
  <c r="K7" i="1" s="1"/>
  <c r="E6" i="1"/>
  <c r="E2" i="1"/>
  <c r="K2" i="1" s="1"/>
  <c r="E3" i="1"/>
  <c r="K3" i="1" s="1"/>
  <c r="E5" i="1"/>
  <c r="Z5" i="1" s="1"/>
  <c r="E10" i="1"/>
  <c r="E11" i="1"/>
  <c r="E13" i="1"/>
  <c r="K13" i="1" s="1"/>
  <c r="E15" i="1"/>
  <c r="K15" i="1" s="1"/>
  <c r="E18" i="1"/>
  <c r="K18" i="1" s="1"/>
  <c r="E19" i="1"/>
  <c r="E21" i="1"/>
  <c r="E26" i="1"/>
  <c r="Z26" i="1" s="1"/>
  <c r="E27" i="1"/>
  <c r="K27" i="1" s="1"/>
  <c r="E29" i="1"/>
  <c r="K29" i="1" s="1"/>
  <c r="E31" i="1"/>
  <c r="E35" i="1"/>
  <c r="K35" i="1" s="1"/>
  <c r="E37" i="1"/>
  <c r="K37" i="1" s="1"/>
  <c r="E42" i="1"/>
  <c r="K42" i="1" s="1"/>
  <c r="E43" i="1"/>
  <c r="K43" i="1" s="1"/>
  <c r="E45" i="1"/>
  <c r="E47" i="1"/>
  <c r="K47" i="1" s="1"/>
  <c r="E51" i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Z50" i="1" l="1"/>
  <c r="Z48" i="1"/>
  <c r="Y45" i="1"/>
  <c r="Z45" i="1" s="1"/>
  <c r="Y41" i="1"/>
  <c r="Z41" i="1" s="1"/>
  <c r="Y40" i="1"/>
  <c r="Z40" i="1" s="1"/>
  <c r="Y37" i="1"/>
  <c r="Z37" i="1" s="1"/>
  <c r="Z32" i="1"/>
  <c r="Z29" i="1"/>
  <c r="Y22" i="1"/>
  <c r="Z22" i="1" s="1"/>
  <c r="Y20" i="1"/>
  <c r="Z20" i="1" s="1"/>
  <c r="Y18" i="1"/>
  <c r="Z18" i="1" s="1"/>
  <c r="Y16" i="1"/>
  <c r="Z16" i="1" s="1"/>
  <c r="Z13" i="1"/>
  <c r="Z10" i="1"/>
  <c r="Z8" i="1"/>
  <c r="Z2" i="1"/>
  <c r="Z34" i="1"/>
  <c r="Y38" i="1"/>
  <c r="Z38" i="1" s="1"/>
  <c r="Y30" i="1"/>
  <c r="Z30" i="1" s="1"/>
  <c r="Y9" i="1"/>
  <c r="Z9" i="1" s="1"/>
  <c r="Y33" i="1"/>
  <c r="Z33" i="1" s="1"/>
  <c r="Z24" i="1"/>
  <c r="Y11" i="1"/>
  <c r="Z11" i="1" s="1"/>
  <c r="Y12" i="1"/>
  <c r="Z12" i="1" s="1"/>
  <c r="Y49" i="1"/>
  <c r="Z49" i="1" s="1"/>
  <c r="Y42" i="1"/>
  <c r="Z42" i="1" s="1"/>
  <c r="Y21" i="1"/>
  <c r="Z21" i="1" s="1"/>
  <c r="Y39" i="1"/>
  <c r="Z39" i="1" s="1"/>
  <c r="Y46" i="1"/>
  <c r="Z46" i="1" s="1"/>
  <c r="Y31" i="1"/>
  <c r="Z31" i="1" s="1"/>
  <c r="Y47" i="1"/>
  <c r="Z47" i="1" s="1"/>
  <c r="Y23" i="1"/>
  <c r="Z23" i="1" s="1"/>
  <c r="Y19" i="1"/>
  <c r="Z19" i="1" s="1"/>
  <c r="Y27" i="1"/>
  <c r="Z27" i="1" s="1"/>
  <c r="Y7" i="1"/>
  <c r="Z7" i="1" s="1"/>
  <c r="Y28" i="1"/>
  <c r="Z28" i="1" s="1"/>
  <c r="Y17" i="1"/>
  <c r="Z17" i="1" s="1"/>
  <c r="Y6" i="1"/>
  <c r="Z6" i="1" s="1"/>
  <c r="Y51" i="1"/>
  <c r="Z51" i="1" s="1"/>
  <c r="Y44" i="1"/>
  <c r="Z44" i="1" s="1"/>
  <c r="Y43" i="1"/>
  <c r="Z43" i="1" s="1"/>
  <c r="Y36" i="1"/>
  <c r="Z36" i="1" s="1"/>
  <c r="Y35" i="1"/>
  <c r="Z35" i="1" s="1"/>
  <c r="Y15" i="1"/>
  <c r="Z15" i="1" s="1"/>
  <c r="Y3" i="1"/>
  <c r="Z3" i="1" s="1"/>
  <c r="Y25" i="1"/>
  <c r="Z25" i="1" s="1"/>
  <c r="Y14" i="1"/>
  <c r="Z14" i="1" s="1"/>
  <c r="Y4" i="1"/>
  <c r="Z4" i="1" s="1"/>
  <c r="F51" i="1"/>
  <c r="F50" i="1"/>
  <c r="F49" i="1"/>
  <c r="AC49" i="1" s="1"/>
  <c r="F48" i="1"/>
  <c r="AC48" i="1" s="1"/>
  <c r="F47" i="1"/>
  <c r="AD47" i="1" s="1"/>
  <c r="F2" i="1"/>
  <c r="F6" i="1"/>
  <c r="AA6" i="1" s="1"/>
  <c r="F11" i="1"/>
  <c r="F5" i="1"/>
  <c r="F46" i="1"/>
  <c r="AD46" i="1" s="1"/>
  <c r="F3" i="1"/>
  <c r="F4" i="1"/>
  <c r="AD4" i="1" s="1"/>
  <c r="AA5" i="1" l="1"/>
  <c r="AB5" i="1"/>
  <c r="AA11" i="1"/>
  <c r="AB11" i="1"/>
  <c r="AD11" i="1"/>
  <c r="AC11" i="1"/>
  <c r="AC51" i="1"/>
  <c r="AD51" i="1"/>
  <c r="AD48" i="1"/>
  <c r="AA48" i="1"/>
  <c r="AB48" i="1"/>
  <c r="AB6" i="1"/>
  <c r="AA3" i="1"/>
  <c r="AB3" i="1"/>
  <c r="AC3" i="1"/>
  <c r="AC46" i="1"/>
  <c r="AA46" i="1"/>
  <c r="AB46" i="1"/>
  <c r="AD5" i="1"/>
  <c r="AC6" i="1"/>
  <c r="AC4" i="1"/>
  <c r="AA4" i="1"/>
  <c r="AB4" i="1"/>
  <c r="AA49" i="1"/>
  <c r="AB49" i="1"/>
  <c r="AD49" i="1"/>
  <c r="AD6" i="1"/>
  <c r="AA2" i="1"/>
  <c r="AB2" i="1"/>
  <c r="AC2" i="1"/>
  <c r="AB47" i="1"/>
  <c r="AC47" i="1"/>
  <c r="AA47" i="1"/>
  <c r="AA50" i="1"/>
  <c r="AB50" i="1"/>
  <c r="AA51" i="1"/>
  <c r="AB51" i="1"/>
  <c r="AD2" i="1"/>
  <c r="AD3" i="1"/>
  <c r="AC5" i="1"/>
  <c r="AD50" i="1"/>
  <c r="AC50" i="1"/>
  <c r="F21" i="1"/>
  <c r="F17" i="1"/>
  <c r="F43" i="1"/>
  <c r="F19" i="1"/>
  <c r="F32" i="1"/>
  <c r="F45" i="1"/>
  <c r="F13" i="1"/>
  <c r="F9" i="1"/>
  <c r="F7" i="1"/>
  <c r="F36" i="1"/>
  <c r="F39" i="1"/>
  <c r="F12" i="1"/>
  <c r="F28" i="1"/>
  <c r="F27" i="1"/>
  <c r="F10" i="1"/>
  <c r="F40" i="1"/>
  <c r="F37" i="1"/>
  <c r="F22" i="1"/>
  <c r="F41" i="1"/>
  <c r="F24" i="1"/>
  <c r="F30" i="1"/>
  <c r="F18" i="1"/>
  <c r="F8" i="1"/>
  <c r="F20" i="1"/>
  <c r="F44" i="1"/>
  <c r="F31" i="1"/>
  <c r="F29" i="1"/>
  <c r="F35" i="1"/>
  <c r="G47" i="1"/>
  <c r="G48" i="1"/>
  <c r="F25" i="1"/>
  <c r="F38" i="1"/>
  <c r="F42" i="1"/>
  <c r="F16" i="1"/>
  <c r="G2" i="1"/>
  <c r="F14" i="1"/>
  <c r="F23" i="1"/>
  <c r="F33" i="1"/>
  <c r="F34" i="1"/>
  <c r="F15" i="1"/>
  <c r="F26" i="1"/>
  <c r="G51" i="1"/>
  <c r="G11" i="1"/>
  <c r="G49" i="1"/>
  <c r="G4" i="1"/>
  <c r="G6" i="1"/>
  <c r="G50" i="1"/>
  <c r="G3" i="1"/>
  <c r="G46" i="1"/>
  <c r="G5" i="1"/>
  <c r="G14" i="1" l="1"/>
  <c r="AD14" i="1"/>
  <c r="AB14" i="1"/>
  <c r="AC14" i="1"/>
  <c r="AA14" i="1"/>
  <c r="AA27" i="1"/>
  <c r="AC27" i="1"/>
  <c r="AD27" i="1"/>
  <c r="AB27" i="1"/>
  <c r="AA45" i="1"/>
  <c r="AB45" i="1"/>
  <c r="AC45" i="1"/>
  <c r="AD45" i="1"/>
  <c r="G23" i="1"/>
  <c r="AD23" i="1"/>
  <c r="AC23" i="1"/>
  <c r="AB23" i="1"/>
  <c r="AA23" i="1"/>
  <c r="AA30" i="1"/>
  <c r="AC30" i="1"/>
  <c r="AB30" i="1"/>
  <c r="AD30" i="1"/>
  <c r="AC32" i="1"/>
  <c r="AD32" i="1"/>
  <c r="AA32" i="1"/>
  <c r="AB32" i="1"/>
  <c r="AA12" i="1"/>
  <c r="AC12" i="1"/>
  <c r="AD12" i="1"/>
  <c r="AB12" i="1"/>
  <c r="AC19" i="1"/>
  <c r="AD19" i="1"/>
  <c r="AB19" i="1"/>
  <c r="AA19" i="1"/>
  <c r="AC41" i="1"/>
  <c r="AD41" i="1"/>
  <c r="AB41" i="1"/>
  <c r="AA41" i="1"/>
  <c r="AD43" i="1"/>
  <c r="AB43" i="1"/>
  <c r="AC43" i="1"/>
  <c r="AA43" i="1"/>
  <c r="AC31" i="1"/>
  <c r="AB31" i="1"/>
  <c r="AA31" i="1"/>
  <c r="AD31" i="1"/>
  <c r="G26" i="1"/>
  <c r="AA26" i="1"/>
  <c r="AC26" i="1"/>
  <c r="AB26" i="1"/>
  <c r="AD26" i="1"/>
  <c r="AA7" i="1"/>
  <c r="AD7" i="1"/>
  <c r="AB7" i="1"/>
  <c r="AC7" i="1"/>
  <c r="G33" i="1"/>
  <c r="AA33" i="1"/>
  <c r="AD33" i="1"/>
  <c r="AC33" i="1"/>
  <c r="AB33" i="1"/>
  <c r="AA35" i="1"/>
  <c r="AC35" i="1"/>
  <c r="AB35" i="1"/>
  <c r="AD35" i="1"/>
  <c r="AB29" i="1"/>
  <c r="AD29" i="1"/>
  <c r="AA29" i="1"/>
  <c r="AC29" i="1"/>
  <c r="G16" i="1"/>
  <c r="AB16" i="1"/>
  <c r="AC16" i="1"/>
  <c r="AD16" i="1"/>
  <c r="AA16" i="1"/>
  <c r="AB22" i="1"/>
  <c r="AC22" i="1"/>
  <c r="AD22" i="1"/>
  <c r="AA22" i="1"/>
  <c r="AD17" i="1"/>
  <c r="AC17" i="1"/>
  <c r="AB17" i="1"/>
  <c r="AA17" i="1"/>
  <c r="AB42" i="1"/>
  <c r="AA42" i="1"/>
  <c r="AC42" i="1"/>
  <c r="AD42" i="1"/>
  <c r="AC37" i="1"/>
  <c r="AD37" i="1"/>
  <c r="AB37" i="1"/>
  <c r="AA37" i="1"/>
  <c r="G38" i="1"/>
  <c r="AD38" i="1"/>
  <c r="AC38" i="1"/>
  <c r="AB38" i="1"/>
  <c r="AA38" i="1"/>
  <c r="AA9" i="1"/>
  <c r="AC9" i="1"/>
  <c r="AB9" i="1"/>
  <c r="AD9" i="1"/>
  <c r="AD18" i="1"/>
  <c r="AA18" i="1"/>
  <c r="AB18" i="1"/>
  <c r="AC18" i="1"/>
  <c r="AA28" i="1"/>
  <c r="AD28" i="1"/>
  <c r="AC28" i="1"/>
  <c r="AB28" i="1"/>
  <c r="AC24" i="1"/>
  <c r="AB24" i="1"/>
  <c r="AA24" i="1"/>
  <c r="AD24" i="1"/>
  <c r="AD39" i="1"/>
  <c r="AB39" i="1"/>
  <c r="AC39" i="1"/>
  <c r="AA39" i="1"/>
  <c r="AD36" i="1"/>
  <c r="AB36" i="1"/>
  <c r="AC36" i="1"/>
  <c r="AA36" i="1"/>
  <c r="G44" i="1"/>
  <c r="AC44" i="1"/>
  <c r="AD44" i="1"/>
  <c r="AA44" i="1"/>
  <c r="AB44" i="1"/>
  <c r="AC21" i="1"/>
  <c r="AD21" i="1"/>
  <c r="AB21" i="1"/>
  <c r="AA21" i="1"/>
  <c r="AB15" i="1"/>
  <c r="AD15" i="1"/>
  <c r="AA15" i="1"/>
  <c r="AC15" i="1"/>
  <c r="AA20" i="1"/>
  <c r="AC20" i="1"/>
  <c r="AB20" i="1"/>
  <c r="AD20" i="1"/>
  <c r="AD40" i="1"/>
  <c r="AA40" i="1"/>
  <c r="AB40" i="1"/>
  <c r="AC40" i="1"/>
  <c r="G34" i="1"/>
  <c r="AA34" i="1"/>
  <c r="AD34" i="1"/>
  <c r="AC34" i="1"/>
  <c r="AB34" i="1"/>
  <c r="G25" i="1"/>
  <c r="AA25" i="1"/>
  <c r="AB25" i="1"/>
  <c r="AC25" i="1"/>
  <c r="AD25" i="1"/>
  <c r="AA8" i="1"/>
  <c r="AB8" i="1"/>
  <c r="AC8" i="1"/>
  <c r="AD8" i="1"/>
  <c r="G10" i="1"/>
  <c r="AA10" i="1"/>
  <c r="AC10" i="1"/>
  <c r="AD10" i="1"/>
  <c r="AB10" i="1"/>
  <c r="AC13" i="1"/>
  <c r="AA13" i="1"/>
  <c r="AD13" i="1"/>
  <c r="AB13" i="1"/>
  <c r="G19" i="1"/>
  <c r="G17" i="1"/>
  <c r="G43" i="1"/>
  <c r="G7" i="1"/>
  <c r="G21" i="1"/>
  <c r="G13" i="1"/>
  <c r="G45" i="1"/>
  <c r="G32" i="1"/>
  <c r="G36" i="1"/>
  <c r="G40" i="1"/>
  <c r="G9" i="1"/>
  <c r="G39" i="1"/>
  <c r="G28" i="1"/>
  <c r="G12" i="1"/>
  <c r="G22" i="1"/>
  <c r="G20" i="1"/>
  <c r="G41" i="1"/>
  <c r="G37" i="1"/>
  <c r="G29" i="1"/>
  <c r="G24" i="1"/>
  <c r="G27" i="1"/>
  <c r="G30" i="1"/>
  <c r="G31" i="1"/>
  <c r="G18" i="1"/>
  <c r="G8" i="1"/>
  <c r="G35" i="1"/>
  <c r="G42" i="1"/>
  <c r="G15" i="1"/>
</calcChain>
</file>

<file path=xl/sharedStrings.xml><?xml version="1.0" encoding="utf-8"?>
<sst xmlns="http://schemas.openxmlformats.org/spreadsheetml/2006/main" count="799" uniqueCount="213">
  <si>
    <t>Types of Collaterals</t>
  </si>
  <si>
    <t>Hair Cut</t>
  </si>
  <si>
    <t>Building</t>
  </si>
  <si>
    <t>Cash</t>
  </si>
  <si>
    <t>Shares</t>
  </si>
  <si>
    <t>Hawalat Haq</t>
  </si>
  <si>
    <t>Cust name</t>
  </si>
  <si>
    <t>Cust ID</t>
  </si>
  <si>
    <t>Group ID</t>
  </si>
  <si>
    <t>Sector</t>
  </si>
  <si>
    <t>Sub-Sector</t>
  </si>
  <si>
    <t xml:space="preserve"> SABIC</t>
  </si>
  <si>
    <t>Chemicals</t>
  </si>
  <si>
    <t>Petrochemicals</t>
  </si>
  <si>
    <t>QNB Group</t>
  </si>
  <si>
    <t>Financials</t>
  </si>
  <si>
    <t>Banking</t>
  </si>
  <si>
    <t>First Abu Dhabi Bank</t>
  </si>
  <si>
    <t>National Commercial Bank</t>
  </si>
  <si>
    <t>Etisalat</t>
  </si>
  <si>
    <t>Telecommunications</t>
  </si>
  <si>
    <t>Wireless Telecommunications</t>
  </si>
  <si>
    <t>Al-Rajhi Bank</t>
  </si>
  <si>
    <t>Emirates NBD</t>
  </si>
  <si>
    <t>Saudi Electricity Company</t>
  </si>
  <si>
    <t>Utilities</t>
  </si>
  <si>
    <t>Electric Utilities</t>
  </si>
  <si>
    <t>Saudi Telecom Company</t>
  </si>
  <si>
    <t>National Bank of Kuwait</t>
  </si>
  <si>
    <t>Emaar Properties</t>
  </si>
  <si>
    <t>Real Estate</t>
  </si>
  <si>
    <t>Property Development</t>
  </si>
  <si>
    <t>Qatar Islamic Bank</t>
  </si>
  <si>
    <t>Zain Group</t>
  </si>
  <si>
    <t>Banque Centrale Populaire</t>
  </si>
  <si>
    <t>Arab Bank</t>
  </si>
  <si>
    <t>Abu Dhabi Islamic Bank</t>
  </si>
  <si>
    <t>Etihad Etisalat (Mobily)</t>
  </si>
  <si>
    <t>Bank Muscat</t>
  </si>
  <si>
    <t>Savola Group</t>
  </si>
  <si>
    <t>Consumer Staples</t>
  </si>
  <si>
    <t>Food Products</t>
  </si>
  <si>
    <t>Commercial International Bank (CIB)</t>
  </si>
  <si>
    <t>Almarai</t>
  </si>
  <si>
    <t>Masraf Al Rayan</t>
  </si>
  <si>
    <t>Ahli United Bank</t>
  </si>
  <si>
    <t>Industries Qatar</t>
  </si>
  <si>
    <t>Industrials</t>
  </si>
  <si>
    <t>Diversified Industrials</t>
  </si>
  <si>
    <t>Commercial Bank</t>
  </si>
  <si>
    <t>ALDAR Properties</t>
  </si>
  <si>
    <t>Banque Saudi Fransi</t>
  </si>
  <si>
    <t>Arab National Bank (ANB)</t>
  </si>
  <si>
    <t>Ooredoo Group</t>
  </si>
  <si>
    <t>Alinma Bank</t>
  </si>
  <si>
    <t>Attijariwafa Bank</t>
  </si>
  <si>
    <t>Dubai Islamic Bank</t>
  </si>
  <si>
    <t>Kuwait Finance House</t>
  </si>
  <si>
    <t>ADCB Group</t>
  </si>
  <si>
    <t>Riyad Bank</t>
  </si>
  <si>
    <t>TAQA Group</t>
  </si>
  <si>
    <t>Arab National Bank</t>
  </si>
  <si>
    <t>Commercial Bank of Dubai</t>
  </si>
  <si>
    <t>Doha Bank</t>
  </si>
  <si>
    <t>Dubai Investments</t>
  </si>
  <si>
    <t>Diversified Investments</t>
  </si>
  <si>
    <t>Emirates Islamic Bank</t>
  </si>
  <si>
    <t>Gulf Bank</t>
  </si>
  <si>
    <t>Investcorp</t>
  </si>
  <si>
    <t>Asset Management</t>
  </si>
  <si>
    <t>Jordan Ahli Bank</t>
  </si>
  <si>
    <t>Kuwait International Bank</t>
  </si>
  <si>
    <t>Mashreq Bank</t>
  </si>
  <si>
    <t>National Bank of Bahrain</t>
  </si>
  <si>
    <t>Date</t>
  </si>
  <si>
    <t>Group</t>
  </si>
  <si>
    <t>Exposure</t>
  </si>
  <si>
    <t>Provision</t>
  </si>
  <si>
    <t>ECL</t>
  </si>
  <si>
    <t>Staging</t>
  </si>
  <si>
    <t>Rating</t>
  </si>
  <si>
    <t>DPD</t>
  </si>
  <si>
    <t>Cash Collected current month</t>
  </si>
  <si>
    <t>Direct Exposure</t>
  </si>
  <si>
    <t>Direct provision</t>
  </si>
  <si>
    <t>Indirect Exposure</t>
  </si>
  <si>
    <t>Indirect Provision</t>
  </si>
  <si>
    <t>Collatral Building</t>
  </si>
  <si>
    <t>Collatral Cash</t>
  </si>
  <si>
    <t>Collatral Listed Shares</t>
  </si>
  <si>
    <t>Collatral Hawalat Haq</t>
  </si>
  <si>
    <t>Total Collateral</t>
  </si>
  <si>
    <t>HC Collatral Building</t>
  </si>
  <si>
    <t>HC Collatral Cash</t>
  </si>
  <si>
    <t>HC Collatral Shares</t>
  </si>
  <si>
    <t>HC Collatral Hawalat Haq</t>
  </si>
  <si>
    <t>Total HC Collateral</t>
  </si>
  <si>
    <t>Coverage Ratio</t>
  </si>
  <si>
    <t>31/12/2022</t>
  </si>
  <si>
    <t/>
  </si>
  <si>
    <t>3D</t>
  </si>
  <si>
    <t>3E</t>
  </si>
  <si>
    <t>3C</t>
  </si>
  <si>
    <t>Internal risk rating</t>
  </si>
  <si>
    <t>Customer level limit</t>
  </si>
  <si>
    <t>Sector Limit</t>
  </si>
  <si>
    <t>Group Name</t>
  </si>
  <si>
    <t>Group limit</t>
  </si>
  <si>
    <t>Provision Stages</t>
  </si>
  <si>
    <t>3F</t>
  </si>
  <si>
    <t>Company</t>
  </si>
  <si>
    <t>Amount</t>
  </si>
  <si>
    <t>Year of Write off</t>
  </si>
  <si>
    <t>Court Case</t>
  </si>
  <si>
    <t>Collections till date</t>
  </si>
  <si>
    <t>still collectible</t>
  </si>
  <si>
    <t>GreenLeaf Enterprises</t>
  </si>
  <si>
    <t>Y</t>
  </si>
  <si>
    <t>RedStone Technologies</t>
  </si>
  <si>
    <t>QuantumLeap Dynamics</t>
  </si>
  <si>
    <t>Apex Innovations</t>
  </si>
  <si>
    <t>HorizonTech Ventures</t>
  </si>
  <si>
    <t>Vertex Innovations</t>
  </si>
  <si>
    <t>SummitWave Solutions</t>
  </si>
  <si>
    <t>Fusion Enterprises</t>
  </si>
  <si>
    <t>Zenith Innovations</t>
  </si>
  <si>
    <t>EcoTech Solutions</t>
  </si>
  <si>
    <t>N</t>
  </si>
  <si>
    <t>TerraWave Enterprises</t>
  </si>
  <si>
    <t>SkyHigh Technologies</t>
  </si>
  <si>
    <t>OceanView Innovations</t>
  </si>
  <si>
    <t>SolarTech Enterprises</t>
  </si>
  <si>
    <t>WindPower Solutions</t>
  </si>
  <si>
    <t>EarthTech Innovations</t>
  </si>
  <si>
    <t>AquaWave Enterprises</t>
  </si>
  <si>
    <t>FireTech Solutions</t>
  </si>
  <si>
    <t>MoonLight Innovations</t>
  </si>
  <si>
    <t>StarTech Enterprises</t>
  </si>
  <si>
    <t>CloudWave Solutions</t>
  </si>
  <si>
    <t>ThunderTech Innovations</t>
  </si>
  <si>
    <t>Lightning Enterprises</t>
  </si>
  <si>
    <t>RainTech Solutions</t>
  </si>
  <si>
    <t>SolarWave Innovations</t>
  </si>
  <si>
    <t>TerraNova Enterprises</t>
  </si>
  <si>
    <t>SkyLine Solutions</t>
  </si>
  <si>
    <t>OceanBreeze Innovations</t>
  </si>
  <si>
    <t>SunRise Enterprises</t>
  </si>
  <si>
    <t>WindRider Solutions</t>
  </si>
  <si>
    <t>EarthGuard Innovations</t>
  </si>
  <si>
    <t>AquaTech Enterprises</t>
  </si>
  <si>
    <t>FireStorm Solutions</t>
  </si>
  <si>
    <t>MoonRise Innovations</t>
  </si>
  <si>
    <t>Restrcuturing date</t>
  </si>
  <si>
    <t>1st repayment date</t>
  </si>
  <si>
    <t>6. Al-Rajhi Bank</t>
  </si>
  <si>
    <t>7. Emirates NBD</t>
  </si>
  <si>
    <t>S&amp;P Rating</t>
  </si>
  <si>
    <t>Fitch Rating</t>
  </si>
  <si>
    <t xml:space="preserve">MOODY RATING </t>
  </si>
  <si>
    <t>SABIC</t>
  </si>
  <si>
    <t>A</t>
  </si>
  <si>
    <t>A2</t>
  </si>
  <si>
    <t>AA-</t>
  </si>
  <si>
    <t>Aa3</t>
  </si>
  <si>
    <t>A1</t>
  </si>
  <si>
    <t>A+</t>
  </si>
  <si>
    <t>A3</t>
  </si>
  <si>
    <t>BBB</t>
  </si>
  <si>
    <t>BBB+</t>
  </si>
  <si>
    <t>A-</t>
  </si>
  <si>
    <t>NOT RATED</t>
  </si>
  <si>
    <t>B+</t>
  </si>
  <si>
    <t>AA</t>
  </si>
  <si>
    <t>BB+</t>
  </si>
  <si>
    <t>S&amp;P</t>
  </si>
  <si>
    <t>Moody's</t>
  </si>
  <si>
    <t>Fitch</t>
  </si>
  <si>
    <t>Scale 21</t>
  </si>
  <si>
    <t>Internal Rating</t>
  </si>
  <si>
    <t xml:space="preserve"> </t>
  </si>
  <si>
    <t>AAA</t>
  </si>
  <si>
    <t>Aaa</t>
  </si>
  <si>
    <t>AA+</t>
  </si>
  <si>
    <t>Aa1</t>
  </si>
  <si>
    <t>Aa2</t>
  </si>
  <si>
    <t>Baa1</t>
  </si>
  <si>
    <t>Baa2</t>
  </si>
  <si>
    <t>BBB-</t>
  </si>
  <si>
    <t>Baa3</t>
  </si>
  <si>
    <t>Ba1</t>
  </si>
  <si>
    <t>BB</t>
  </si>
  <si>
    <t>Ba2</t>
  </si>
  <si>
    <t>BB-</t>
  </si>
  <si>
    <t>Ba3</t>
  </si>
  <si>
    <t>B1</t>
  </si>
  <si>
    <t>B</t>
  </si>
  <si>
    <t>B2</t>
  </si>
  <si>
    <t>B-</t>
  </si>
  <si>
    <t>B3</t>
  </si>
  <si>
    <t>CCC+</t>
  </si>
  <si>
    <t>Caa1</t>
  </si>
  <si>
    <t>CCC</t>
  </si>
  <si>
    <t>Caa2</t>
  </si>
  <si>
    <t>CCC-</t>
  </si>
  <si>
    <t>Caa3</t>
  </si>
  <si>
    <t>CC</t>
  </si>
  <si>
    <t>Ca</t>
  </si>
  <si>
    <t>C</t>
  </si>
  <si>
    <t>SD</t>
  </si>
  <si>
    <t>DDD</t>
  </si>
  <si>
    <t>D</t>
  </si>
  <si>
    <t>DD</t>
  </si>
  <si>
    <t>PD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</si>
</sst>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E2EFDA"/>
        <bgColor rgb="FF000000"/>
      </patternFill>
    </fill>
    <fill>
      <patternFill patternType="solid">
        <fgColor rgb="FFD9E1F2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3">
    <xf numFmtId="0" fontId="0" fillId="0" borderId="0" xfId="0"/>
    <xf numFmtId="0" fontId="0" fillId="2" borderId="0" xfId="0" applyFill="1"/>
    <xf numFmtId="164" fontId="0" fillId="2" borderId="0" xfId="1" applyNumberFormat="1" applyFont="1" applyFill="1"/>
    <xf numFmtId="0" fontId="0" fillId="3" borderId="0" xfId="0" applyFill="1"/>
    <xf numFmtId="164" fontId="0" fillId="3" borderId="0" xfId="1" applyNumberFormat="1" applyFont="1" applyFill="1"/>
    <xf numFmtId="0" fontId="0" fillId="4" borderId="0" xfId="0" applyFill="1"/>
    <xf numFmtId="164" fontId="0" fillId="4" borderId="0" xfId="1" applyNumberFormat="1" applyFont="1" applyFill="1"/>
    <xf numFmtId="10" fontId="0" fillId="4" borderId="0" xfId="2" applyNumberFormat="1" applyFont="1" applyFill="1"/>
    <xf numFmtId="0" fontId="0" fillId="5" borderId="0" xfId="0" applyFill="1"/>
    <xf numFmtId="164" fontId="0" fillId="5" borderId="0" xfId="1" applyNumberFormat="1" applyFont="1" applyFill="1"/>
    <xf numFmtId="9" fontId="0" fillId="5" borderId="0" xfId="2" applyFont="1" applyFill="1"/>
    <xf numFmtId="9" fontId="0" fillId="3" borderId="0" xfId="0" applyNumberFormat="1" applyFill="1"/>
    <xf numFmtId="43" fontId="0" fillId="4" borderId="0" xfId="0" applyNumberFormat="1" applyFill="1"/>
    <xf numFmtId="0" fontId="3" fillId="6" borderId="1" xfId="0" applyFont="1" applyFill="1" applyBorder="1" applyAlignment="1">
      <alignment horizontal="center" vertical="center" wrapText="1"/>
    </xf>
    <xf numFmtId="0" fontId="0" fillId="6" borderId="1" xfId="0" applyFill="1" applyBorder="1"/>
    <xf numFmtId="0" fontId="0" fillId="6" borderId="1" xfId="0" applyFill="1" applyBorder="1" applyAlignment="1">
      <alignment vertical="center" wrapText="1"/>
    </xf>
    <xf numFmtId="164" fontId="0" fillId="6" borderId="1" xfId="1" applyNumberFormat="1" applyFont="1" applyFill="1" applyBorder="1"/>
    <xf numFmtId="43" fontId="0" fillId="6" borderId="1" xfId="0" applyNumberFormat="1" applyFill="1" applyBorder="1"/>
    <xf numFmtId="0" fontId="4" fillId="6" borderId="1" xfId="0" applyFont="1" applyFill="1" applyBorder="1"/>
    <xf numFmtId="0" fontId="2" fillId="7" borderId="1" xfId="0" applyFont="1" applyFill="1" applyBorder="1"/>
    <xf numFmtId="0" fontId="2" fillId="8" borderId="1" xfId="0" applyFont="1" applyFill="1" applyBorder="1"/>
    <xf numFmtId="14" fontId="2" fillId="8" borderId="1" xfId="0" applyNumberFormat="1" applyFont="1" applyFill="1" applyBorder="1"/>
    <xf numFmtId="3" fontId="0" fillId="2" borderId="0" xfId="0" applyNumberFormat="1" applyFill="1"/>
    <xf numFmtId="0" fontId="3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 wrapText="1"/>
    </xf>
    <xf numFmtId="9" fontId="0" fillId="0" borderId="0" xfId="0" applyNumberFormat="1"/>
    <xf numFmtId="0" fontId="5" fillId="7" borderId="0" xfId="0" applyFont="1" applyFill="1"/>
    <xf numFmtId="0" fontId="6" fillId="7" borderId="0" xfId="0" applyFont="1" applyFill="1"/>
    <xf numFmtId="0" fontId="7" fillId="0" borderId="0" xfId="0" applyFont="1"/>
    <xf numFmtId="0" fontId="7" fillId="0" borderId="0" xfId="0" applyFont="1" applyAlignment="1">
      <alignment wrapText="1"/>
    </xf>
    <xf numFmtId="0" fontId="3" fillId="0" borderId="0" xfId="0" applyFont="1"/>
    <xf numFmtId="0" fontId="5" fillId="0" borderId="0" xfId="0" applyFont="1"/>
    <xf numFmtId="0" fontId="5" fillId="0" borderId="0" xfId="0" applyFont="1" applyAlignment="1">
      <alignment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525" row="3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AFFB3443-6C10-47A3-9B7A-ABFC6775F108}">
  <we:reference id="wa200005271" version="2.5.5.0" store="en-US" storeType="OMEX"/>
  <we:alternateReferences>
    <we:reference id="WA200005271" version="2.5.5.0" store="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_xldudf_AI_TABLE</we:customFunctionIds>
        <we:customFunctionIds>_xldudf_AI_FILL</we:customFunctionIds>
        <we:customFunctionIds>_xldudf_AI_LIST</we:customFunctionIds>
        <we:customFunctionIds>_xldudf_AI_ASK</we:customFunctionIds>
        <we:customFunctionIds>_xldudf_AI_FORMAT</we:customFunctionIds>
        <we:customFunctionIds>_xldudf_AI_EXTRACT</we:customFunctionIds>
        <we:customFunctionIds>_xldudf_AI_TRANSLATE</we:customFunctionIds>
        <we:customFunctionIds>_xldudf_AI_CHOICE</we:customFunctionIds>
      </we:customFunctionIdList>
    </a:ext>
  </we:extLst>
</we:webextension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4F0A1-CFAA-45AD-94B9-A8B39E0FB5D0}">
  <dimension ref="C3:D7"/>
  <sheetViews>
    <sheetView workbookViewId="0">
      <selection activeCell="C3" sqref="C3:D7"/>
    </sheetView>
  </sheetViews>
  <sheetFormatPr defaultRowHeight="15"/>
  <cols>
    <col min="3" max="3" width="23.140625" bestFit="1" customWidth="1"/>
  </cols>
  <sheetData>
    <row r="3" spans="3:4">
      <c r="C3" t="s">
        <v>0</v>
      </c>
      <c r="D3" t="s">
        <v>1</v>
      </c>
    </row>
    <row r="4" spans="3:4">
      <c r="C4" t="s">
        <v>2</v>
      </c>
      <c r="D4" s="25">
        <v>0.5</v>
      </c>
    </row>
    <row r="5" spans="3:4">
      <c r="C5" t="s">
        <v>3</v>
      </c>
      <c r="D5" s="25">
        <v>0</v>
      </c>
    </row>
    <row r="6" spans="3:4">
      <c r="C6" t="s">
        <v>4</v>
      </c>
      <c r="D6" s="25">
        <v>0.75</v>
      </c>
    </row>
    <row r="7" spans="3:4">
      <c r="C7" t="s">
        <v>5</v>
      </c>
      <c r="D7" s="25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F055F-A533-4294-A1F8-C670B2DD818D}">
  <dimension ref="A1:C22"/>
  <sheetViews>
    <sheetView tabSelected="1" workbookViewId="0"/>
  </sheetViews>
  <sheetFormatPr defaultRowHeight="15"/>
  <sheetData>
    <row r="1" spans="1:3" ht="30.75">
      <c r="A1" s="23" t="s">
        <v>175</v>
      </c>
      <c r="B1" s="24" t="s">
        <v>178</v>
      </c>
      <c r="C1" s="23" t="s">
        <v>212</v>
      </c>
    </row>
    <row r="2" spans="1:3">
      <c r="A2" t="s">
        <v>181</v>
      </c>
      <c r="B2">
        <v>1</v>
      </c>
      <c r="C2">
        <v>2E-3</v>
      </c>
    </row>
    <row r="3" spans="1:3">
      <c r="A3" t="s">
        <v>183</v>
      </c>
      <c r="B3">
        <v>2</v>
      </c>
      <c r="C3">
        <v>2.3199999999999998E-2</v>
      </c>
    </row>
    <row r="4" spans="1:3">
      <c r="A4" t="s">
        <v>184</v>
      </c>
      <c r="B4">
        <v>3</v>
      </c>
      <c r="C4">
        <v>5.1799999999999999E-2</v>
      </c>
    </row>
    <row r="5" spans="1:3">
      <c r="A5" t="s">
        <v>163</v>
      </c>
      <c r="B5">
        <v>4</v>
      </c>
      <c r="C5">
        <v>0.11119999999999999</v>
      </c>
    </row>
    <row r="6" spans="1:3">
      <c r="A6" t="s">
        <v>164</v>
      </c>
      <c r="B6">
        <v>5</v>
      </c>
      <c r="C6">
        <v>0.20799999999999999</v>
      </c>
    </row>
    <row r="7" spans="1:3">
      <c r="A7" t="s">
        <v>161</v>
      </c>
      <c r="B7">
        <v>6</v>
      </c>
      <c r="C7">
        <v>0.37959999999999999</v>
      </c>
    </row>
    <row r="8" spans="1:3">
      <c r="A8" t="s">
        <v>166</v>
      </c>
      <c r="B8">
        <v>7</v>
      </c>
      <c r="C8">
        <v>0.59399999999999997</v>
      </c>
    </row>
    <row r="9" spans="1:3">
      <c r="A9" t="s">
        <v>185</v>
      </c>
      <c r="B9">
        <v>8</v>
      </c>
      <c r="C9">
        <v>0.91300000000000003</v>
      </c>
    </row>
    <row r="10" spans="1:3">
      <c r="A10" t="s">
        <v>186</v>
      </c>
      <c r="B10">
        <v>9</v>
      </c>
      <c r="C10">
        <v>1.32</v>
      </c>
    </row>
    <row r="11" spans="1:3">
      <c r="A11" t="s">
        <v>188</v>
      </c>
      <c r="B11">
        <v>10</v>
      </c>
      <c r="C11">
        <v>2.6179999999999999</v>
      </c>
    </row>
    <row r="12" spans="1:3">
      <c r="A12" t="s">
        <v>189</v>
      </c>
      <c r="B12">
        <v>11</v>
      </c>
      <c r="C12">
        <v>4.62</v>
      </c>
    </row>
    <row r="13" spans="1:3">
      <c r="A13" t="s">
        <v>191</v>
      </c>
      <c r="B13">
        <v>12</v>
      </c>
      <c r="C13">
        <v>7.48</v>
      </c>
    </row>
    <row r="14" spans="1:3">
      <c r="A14" t="s">
        <v>193</v>
      </c>
      <c r="B14">
        <v>13</v>
      </c>
      <c r="C14">
        <v>10.769</v>
      </c>
    </row>
    <row r="15" spans="1:3">
      <c r="A15" t="s">
        <v>194</v>
      </c>
      <c r="B15">
        <v>14</v>
      </c>
      <c r="C15">
        <v>15.234999999999999</v>
      </c>
    </row>
    <row r="16" spans="1:3">
      <c r="A16" t="s">
        <v>196</v>
      </c>
      <c r="B16">
        <v>15</v>
      </c>
      <c r="C16">
        <v>19.942</v>
      </c>
    </row>
    <row r="17" spans="1:3">
      <c r="A17" t="s">
        <v>198</v>
      </c>
      <c r="B17">
        <v>16</v>
      </c>
      <c r="C17">
        <v>26.443999999999999</v>
      </c>
    </row>
    <row r="18" spans="1:3">
      <c r="A18" t="s">
        <v>200</v>
      </c>
      <c r="B18">
        <v>17</v>
      </c>
      <c r="C18">
        <v>35.726799999999997</v>
      </c>
    </row>
    <row r="19" spans="1:3">
      <c r="A19" t="s">
        <v>202</v>
      </c>
      <c r="B19">
        <v>17</v>
      </c>
      <c r="C19">
        <v>48.268000000000001</v>
      </c>
    </row>
    <row r="20" spans="1:3">
      <c r="A20" t="s">
        <v>204</v>
      </c>
      <c r="B20">
        <v>17</v>
      </c>
      <c r="C20">
        <v>72.866200000000006</v>
      </c>
    </row>
    <row r="21" spans="1:3">
      <c r="A21" t="s">
        <v>206</v>
      </c>
      <c r="B21">
        <v>17</v>
      </c>
      <c r="C21">
        <v>100</v>
      </c>
    </row>
    <row r="22" spans="1:3">
      <c r="A22" t="s">
        <v>207</v>
      </c>
      <c r="C22">
        <v>100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FE4088-AF22-41A1-89D6-9412CB39B032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AC753-FD4B-4174-9852-2B0C91699448}">
  <dimension ref="B1:F51"/>
  <sheetViews>
    <sheetView workbookViewId="0">
      <selection activeCell="D1" sqref="D1"/>
    </sheetView>
  </sheetViews>
  <sheetFormatPr defaultRowHeight="15"/>
  <cols>
    <col min="5" max="5" width="20.85546875" customWidth="1"/>
    <col min="6" max="6" width="28.140625" customWidth="1"/>
  </cols>
  <sheetData>
    <row r="1" spans="2:6">
      <c r="B1" s="8" t="s">
        <v>6</v>
      </c>
      <c r="C1" s="8" t="s">
        <v>7</v>
      </c>
      <c r="D1" s="8" t="s">
        <v>8</v>
      </c>
      <c r="E1" s="3" t="s">
        <v>9</v>
      </c>
      <c r="F1" t="s">
        <v>10</v>
      </c>
    </row>
    <row r="2" spans="2:6">
      <c r="B2" s="26" t="s">
        <v>11</v>
      </c>
      <c r="C2" s="8">
        <v>1</v>
      </c>
      <c r="D2" s="8">
        <v>1</v>
      </c>
      <c r="E2" s="3" t="s">
        <v>12</v>
      </c>
      <c r="F2" t="s">
        <v>13</v>
      </c>
    </row>
    <row r="3" spans="2:6">
      <c r="B3" s="26" t="s">
        <v>14</v>
      </c>
      <c r="C3" s="8">
        <f>C2+1</f>
        <v>2</v>
      </c>
      <c r="D3" s="8">
        <v>2</v>
      </c>
      <c r="E3" s="3" t="s">
        <v>15</v>
      </c>
      <c r="F3" t="s">
        <v>16</v>
      </c>
    </row>
    <row r="4" spans="2:6">
      <c r="B4" s="26" t="s">
        <v>17</v>
      </c>
      <c r="C4" s="8">
        <f t="shared" ref="C4:C51" si="0">C3+1</f>
        <v>3</v>
      </c>
      <c r="D4" s="8"/>
      <c r="E4" s="3" t="s">
        <v>15</v>
      </c>
      <c r="F4" t="s">
        <v>16</v>
      </c>
    </row>
    <row r="5" spans="2:6">
      <c r="B5" s="26" t="s">
        <v>18</v>
      </c>
      <c r="C5" s="8">
        <f t="shared" si="0"/>
        <v>4</v>
      </c>
      <c r="D5" s="8"/>
      <c r="E5" s="3" t="s">
        <v>15</v>
      </c>
      <c r="F5" t="s">
        <v>16</v>
      </c>
    </row>
    <row r="6" spans="2:6">
      <c r="B6" s="26" t="s">
        <v>19</v>
      </c>
      <c r="C6" s="8">
        <f t="shared" si="0"/>
        <v>5</v>
      </c>
      <c r="D6" s="8">
        <v>5</v>
      </c>
      <c r="E6" s="3" t="s">
        <v>20</v>
      </c>
      <c r="F6" t="s">
        <v>21</v>
      </c>
    </row>
    <row r="7" spans="2:6">
      <c r="B7" s="26" t="s">
        <v>22</v>
      </c>
      <c r="C7" s="8">
        <f t="shared" si="0"/>
        <v>6</v>
      </c>
      <c r="D7" s="8"/>
      <c r="E7" s="3" t="s">
        <v>15</v>
      </c>
      <c r="F7" t="s">
        <v>16</v>
      </c>
    </row>
    <row r="8" spans="2:6">
      <c r="B8" s="26" t="s">
        <v>23</v>
      </c>
      <c r="C8" s="8">
        <f t="shared" si="0"/>
        <v>7</v>
      </c>
      <c r="D8" s="8">
        <v>2</v>
      </c>
      <c r="E8" s="3" t="s">
        <v>15</v>
      </c>
      <c r="F8" t="s">
        <v>16</v>
      </c>
    </row>
    <row r="9" spans="2:6">
      <c r="B9" s="26" t="s">
        <v>24</v>
      </c>
      <c r="C9" s="8">
        <f t="shared" si="0"/>
        <v>8</v>
      </c>
      <c r="D9" s="8">
        <v>3</v>
      </c>
      <c r="E9" s="3" t="s">
        <v>25</v>
      </c>
      <c r="F9" t="s">
        <v>26</v>
      </c>
    </row>
    <row r="10" spans="2:6">
      <c r="B10" s="26" t="s">
        <v>27</v>
      </c>
      <c r="C10" s="8">
        <f t="shared" si="0"/>
        <v>9</v>
      </c>
      <c r="D10" s="8">
        <v>4</v>
      </c>
      <c r="E10" s="3" t="s">
        <v>20</v>
      </c>
      <c r="F10" t="s">
        <v>21</v>
      </c>
    </row>
    <row r="11" spans="2:6">
      <c r="B11" s="26" t="s">
        <v>28</v>
      </c>
      <c r="C11" s="8">
        <f t="shared" si="0"/>
        <v>10</v>
      </c>
      <c r="D11" s="8"/>
      <c r="E11" s="3" t="s">
        <v>15</v>
      </c>
      <c r="F11" t="s">
        <v>16</v>
      </c>
    </row>
    <row r="12" spans="2:6">
      <c r="B12" s="26" t="s">
        <v>29</v>
      </c>
      <c r="C12" s="8">
        <f t="shared" si="0"/>
        <v>11</v>
      </c>
      <c r="D12" s="8"/>
      <c r="E12" s="3" t="s">
        <v>30</v>
      </c>
      <c r="F12" t="s">
        <v>31</v>
      </c>
    </row>
    <row r="13" spans="2:6">
      <c r="B13" s="26" t="s">
        <v>32</v>
      </c>
      <c r="C13" s="8">
        <f t="shared" si="0"/>
        <v>12</v>
      </c>
      <c r="D13" s="8">
        <v>2</v>
      </c>
      <c r="E13" s="3" t="s">
        <v>15</v>
      </c>
      <c r="F13" t="s">
        <v>16</v>
      </c>
    </row>
    <row r="14" spans="2:6">
      <c r="B14" s="26" t="s">
        <v>33</v>
      </c>
      <c r="C14" s="8">
        <f t="shared" si="0"/>
        <v>13</v>
      </c>
      <c r="D14" s="8"/>
      <c r="E14" s="3" t="s">
        <v>20</v>
      </c>
      <c r="F14" t="s">
        <v>21</v>
      </c>
    </row>
    <row r="15" spans="2:6">
      <c r="B15" s="26" t="s">
        <v>34</v>
      </c>
      <c r="C15" s="8">
        <f t="shared" si="0"/>
        <v>14</v>
      </c>
      <c r="D15" s="8">
        <v>4</v>
      </c>
      <c r="E15" s="3" t="s">
        <v>15</v>
      </c>
      <c r="F15" t="s">
        <v>16</v>
      </c>
    </row>
    <row r="16" spans="2:6">
      <c r="B16" s="26" t="s">
        <v>35</v>
      </c>
      <c r="C16" s="8">
        <f t="shared" si="0"/>
        <v>15</v>
      </c>
      <c r="D16" s="8"/>
      <c r="E16" s="3" t="s">
        <v>15</v>
      </c>
      <c r="F16" t="s">
        <v>16</v>
      </c>
    </row>
    <row r="17" spans="2:6">
      <c r="B17" s="26" t="s">
        <v>36</v>
      </c>
      <c r="C17" s="8">
        <f t="shared" si="0"/>
        <v>16</v>
      </c>
      <c r="D17" s="8">
        <v>1</v>
      </c>
      <c r="E17" s="3" t="s">
        <v>15</v>
      </c>
      <c r="F17" t="s">
        <v>16</v>
      </c>
    </row>
    <row r="18" spans="2:6">
      <c r="B18" s="26" t="s">
        <v>37</v>
      </c>
      <c r="C18" s="8">
        <f t="shared" si="0"/>
        <v>17</v>
      </c>
      <c r="D18" s="8"/>
      <c r="E18" s="3" t="s">
        <v>20</v>
      </c>
      <c r="F18" t="s">
        <v>21</v>
      </c>
    </row>
    <row r="19" spans="2:6">
      <c r="B19" s="26" t="s">
        <v>38</v>
      </c>
      <c r="C19" s="8">
        <f t="shared" si="0"/>
        <v>18</v>
      </c>
      <c r="D19" s="8">
        <v>3</v>
      </c>
      <c r="E19" s="3" t="s">
        <v>15</v>
      </c>
      <c r="F19" t="s">
        <v>16</v>
      </c>
    </row>
    <row r="20" spans="2:6">
      <c r="B20" s="26" t="s">
        <v>39</v>
      </c>
      <c r="C20" s="8">
        <f t="shared" si="0"/>
        <v>19</v>
      </c>
      <c r="D20" s="8">
        <v>4</v>
      </c>
      <c r="E20" s="3" t="s">
        <v>40</v>
      </c>
      <c r="F20" t="s">
        <v>41</v>
      </c>
    </row>
    <row r="21" spans="2:6">
      <c r="B21" s="26" t="s">
        <v>42</v>
      </c>
      <c r="C21" s="8">
        <f t="shared" si="0"/>
        <v>20</v>
      </c>
      <c r="D21" s="8">
        <v>5</v>
      </c>
      <c r="E21" s="3" t="s">
        <v>15</v>
      </c>
      <c r="F21" t="s">
        <v>16</v>
      </c>
    </row>
    <row r="22" spans="2:6">
      <c r="B22" s="26" t="s">
        <v>43</v>
      </c>
      <c r="C22" s="8">
        <f t="shared" si="0"/>
        <v>21</v>
      </c>
      <c r="D22" s="8">
        <v>1</v>
      </c>
      <c r="E22" s="3" t="s">
        <v>40</v>
      </c>
      <c r="F22" t="s">
        <v>41</v>
      </c>
    </row>
    <row r="23" spans="2:6">
      <c r="B23" s="26" t="s">
        <v>44</v>
      </c>
      <c r="C23" s="8">
        <f t="shared" si="0"/>
        <v>22</v>
      </c>
      <c r="D23" s="8"/>
      <c r="E23" s="3" t="s">
        <v>15</v>
      </c>
      <c r="F23" t="s">
        <v>16</v>
      </c>
    </row>
    <row r="24" spans="2:6">
      <c r="B24" s="26" t="s">
        <v>45</v>
      </c>
      <c r="C24" s="8">
        <f t="shared" si="0"/>
        <v>23</v>
      </c>
      <c r="D24" s="8"/>
      <c r="E24" s="3" t="s">
        <v>15</v>
      </c>
      <c r="F24" t="s">
        <v>16</v>
      </c>
    </row>
    <row r="25" spans="2:6">
      <c r="B25" s="26" t="s">
        <v>46</v>
      </c>
      <c r="C25" s="8">
        <f t="shared" si="0"/>
        <v>24</v>
      </c>
      <c r="D25" s="8">
        <v>4</v>
      </c>
      <c r="E25" s="3" t="s">
        <v>47</v>
      </c>
      <c r="F25" t="s">
        <v>48</v>
      </c>
    </row>
    <row r="26" spans="2:6">
      <c r="B26" s="26" t="s">
        <v>49</v>
      </c>
      <c r="C26" s="8">
        <f t="shared" si="0"/>
        <v>25</v>
      </c>
      <c r="D26" s="8"/>
      <c r="E26" s="3" t="s">
        <v>15</v>
      </c>
      <c r="F26" t="s">
        <v>16</v>
      </c>
    </row>
    <row r="27" spans="2:6">
      <c r="B27" s="26" t="s">
        <v>50</v>
      </c>
      <c r="C27" s="8">
        <f t="shared" si="0"/>
        <v>26</v>
      </c>
      <c r="D27" s="8"/>
      <c r="E27" s="3" t="s">
        <v>30</v>
      </c>
      <c r="F27" t="s">
        <v>31</v>
      </c>
    </row>
    <row r="28" spans="2:6">
      <c r="B28" s="26" t="s">
        <v>51</v>
      </c>
      <c r="C28" s="8">
        <f t="shared" si="0"/>
        <v>27</v>
      </c>
      <c r="D28" s="8"/>
      <c r="E28" s="3" t="s">
        <v>15</v>
      </c>
      <c r="F28" t="s">
        <v>16</v>
      </c>
    </row>
    <row r="29" spans="2:6">
      <c r="B29" s="26" t="s">
        <v>52</v>
      </c>
      <c r="C29" s="8">
        <f t="shared" si="0"/>
        <v>28</v>
      </c>
      <c r="D29" s="8">
        <v>3</v>
      </c>
      <c r="E29" s="3" t="s">
        <v>15</v>
      </c>
      <c r="F29" t="s">
        <v>16</v>
      </c>
    </row>
    <row r="30" spans="2:6">
      <c r="B30" s="26" t="s">
        <v>53</v>
      </c>
      <c r="C30" s="8">
        <f t="shared" si="0"/>
        <v>29</v>
      </c>
      <c r="D30" s="8">
        <v>4</v>
      </c>
      <c r="E30" s="3" t="s">
        <v>20</v>
      </c>
      <c r="F30" t="s">
        <v>21</v>
      </c>
    </row>
    <row r="31" spans="2:6">
      <c r="B31" s="26" t="s">
        <v>54</v>
      </c>
      <c r="C31" s="8">
        <f t="shared" si="0"/>
        <v>30</v>
      </c>
      <c r="D31" s="8"/>
      <c r="E31" s="3" t="s">
        <v>15</v>
      </c>
      <c r="F31" t="s">
        <v>16</v>
      </c>
    </row>
    <row r="32" spans="2:6">
      <c r="B32" s="26" t="s">
        <v>55</v>
      </c>
      <c r="C32" s="8">
        <f t="shared" si="0"/>
        <v>31</v>
      </c>
      <c r="D32" s="8">
        <v>1</v>
      </c>
      <c r="E32" s="3" t="s">
        <v>15</v>
      </c>
      <c r="F32" t="s">
        <v>16</v>
      </c>
    </row>
    <row r="33" spans="2:6">
      <c r="B33" s="26" t="s">
        <v>56</v>
      </c>
      <c r="C33" s="8">
        <f t="shared" si="0"/>
        <v>32</v>
      </c>
      <c r="D33" s="8"/>
      <c r="E33" s="3" t="s">
        <v>15</v>
      </c>
      <c r="F33" t="s">
        <v>16</v>
      </c>
    </row>
    <row r="34" spans="2:6">
      <c r="B34" s="26" t="s">
        <v>57</v>
      </c>
      <c r="C34" s="8">
        <f t="shared" si="0"/>
        <v>33</v>
      </c>
      <c r="D34" s="8">
        <v>3</v>
      </c>
      <c r="E34" s="3" t="s">
        <v>15</v>
      </c>
      <c r="F34" t="s">
        <v>16</v>
      </c>
    </row>
    <row r="35" spans="2:6">
      <c r="B35" s="26" t="s">
        <v>58</v>
      </c>
      <c r="C35" s="8">
        <f t="shared" si="0"/>
        <v>34</v>
      </c>
      <c r="D35" s="8">
        <v>4</v>
      </c>
      <c r="E35" s="3" t="s">
        <v>15</v>
      </c>
      <c r="F35" t="s">
        <v>16</v>
      </c>
    </row>
    <row r="36" spans="2:6">
      <c r="B36" s="26" t="s">
        <v>59</v>
      </c>
      <c r="C36" s="8">
        <f t="shared" si="0"/>
        <v>35</v>
      </c>
      <c r="D36" s="8"/>
      <c r="E36" s="3" t="s">
        <v>15</v>
      </c>
      <c r="F36" t="s">
        <v>16</v>
      </c>
    </row>
    <row r="37" spans="2:6">
      <c r="B37" s="26" t="s">
        <v>60</v>
      </c>
      <c r="C37" s="8">
        <f t="shared" si="0"/>
        <v>36</v>
      </c>
      <c r="D37" s="8"/>
      <c r="E37" s="3" t="s">
        <v>25</v>
      </c>
      <c r="F37" t="s">
        <v>26</v>
      </c>
    </row>
    <row r="38" spans="2:6">
      <c r="B38" s="26" t="s">
        <v>43</v>
      </c>
      <c r="C38" s="8">
        <f t="shared" si="0"/>
        <v>37</v>
      </c>
      <c r="D38" s="8">
        <v>2</v>
      </c>
      <c r="E38" s="3" t="s">
        <v>40</v>
      </c>
      <c r="F38" t="s">
        <v>41</v>
      </c>
    </row>
    <row r="39" spans="2:6">
      <c r="B39" s="26" t="s">
        <v>54</v>
      </c>
      <c r="C39" s="8">
        <f t="shared" si="0"/>
        <v>38</v>
      </c>
      <c r="D39" s="8">
        <v>3</v>
      </c>
      <c r="E39" s="3" t="s">
        <v>15</v>
      </c>
      <c r="F39" t="s">
        <v>16</v>
      </c>
    </row>
    <row r="40" spans="2:6">
      <c r="B40" s="26" t="s">
        <v>61</v>
      </c>
      <c r="C40" s="8">
        <f t="shared" si="0"/>
        <v>39</v>
      </c>
      <c r="D40" s="8">
        <v>4</v>
      </c>
      <c r="E40" s="3" t="s">
        <v>15</v>
      </c>
      <c r="F40" t="s">
        <v>16</v>
      </c>
    </row>
    <row r="41" spans="2:6">
      <c r="B41" s="26" t="s">
        <v>51</v>
      </c>
      <c r="C41" s="8">
        <f t="shared" si="0"/>
        <v>40</v>
      </c>
      <c r="D41" s="8">
        <v>5</v>
      </c>
      <c r="E41" s="3" t="s">
        <v>15</v>
      </c>
      <c r="F41" t="s">
        <v>16</v>
      </c>
    </row>
    <row r="42" spans="2:6">
      <c r="B42" s="26" t="s">
        <v>62</v>
      </c>
      <c r="C42" s="8">
        <f t="shared" si="0"/>
        <v>41</v>
      </c>
      <c r="D42" s="8"/>
      <c r="E42" s="3" t="s">
        <v>15</v>
      </c>
      <c r="F42" t="s">
        <v>16</v>
      </c>
    </row>
    <row r="43" spans="2:6">
      <c r="B43" s="26" t="s">
        <v>63</v>
      </c>
      <c r="C43" s="8">
        <f t="shared" si="0"/>
        <v>42</v>
      </c>
      <c r="D43" s="8"/>
      <c r="E43" s="3" t="s">
        <v>15</v>
      </c>
      <c r="F43" t="s">
        <v>16</v>
      </c>
    </row>
    <row r="44" spans="2:6">
      <c r="B44" s="26" t="s">
        <v>64</v>
      </c>
      <c r="C44" s="8">
        <f t="shared" si="0"/>
        <v>43</v>
      </c>
      <c r="D44" s="8">
        <v>3</v>
      </c>
      <c r="E44" s="3" t="s">
        <v>15</v>
      </c>
      <c r="F44" t="s">
        <v>65</v>
      </c>
    </row>
    <row r="45" spans="2:6">
      <c r="B45" s="26" t="s">
        <v>66</v>
      </c>
      <c r="C45" s="8">
        <f t="shared" si="0"/>
        <v>44</v>
      </c>
      <c r="D45" s="8">
        <v>4</v>
      </c>
      <c r="E45" s="3" t="s">
        <v>15</v>
      </c>
      <c r="F45" t="s">
        <v>16</v>
      </c>
    </row>
    <row r="46" spans="2:6">
      <c r="B46" s="26" t="s">
        <v>67</v>
      </c>
      <c r="C46" s="8">
        <f t="shared" si="0"/>
        <v>45</v>
      </c>
      <c r="D46" s="8">
        <v>5</v>
      </c>
      <c r="E46" s="3" t="s">
        <v>15</v>
      </c>
      <c r="F46" t="s">
        <v>16</v>
      </c>
    </row>
    <row r="47" spans="2:6">
      <c r="B47" s="26" t="s">
        <v>68</v>
      </c>
      <c r="C47" s="8">
        <f t="shared" si="0"/>
        <v>46</v>
      </c>
      <c r="D47" s="8">
        <v>1</v>
      </c>
      <c r="E47" s="3" t="s">
        <v>15</v>
      </c>
      <c r="F47" t="s">
        <v>69</v>
      </c>
    </row>
    <row r="48" spans="2:6">
      <c r="B48" s="26" t="s">
        <v>70</v>
      </c>
      <c r="C48" s="8">
        <f t="shared" si="0"/>
        <v>47</v>
      </c>
      <c r="D48" s="8">
        <v>2</v>
      </c>
      <c r="E48" s="3" t="s">
        <v>15</v>
      </c>
      <c r="F48" t="s">
        <v>16</v>
      </c>
    </row>
    <row r="49" spans="2:6">
      <c r="B49" s="26" t="s">
        <v>71</v>
      </c>
      <c r="C49" s="8">
        <f t="shared" si="0"/>
        <v>48</v>
      </c>
      <c r="D49" s="8">
        <v>3</v>
      </c>
      <c r="E49" s="3" t="s">
        <v>15</v>
      </c>
      <c r="F49" t="s">
        <v>16</v>
      </c>
    </row>
    <row r="50" spans="2:6">
      <c r="B50" s="26" t="s">
        <v>72</v>
      </c>
      <c r="C50" s="8">
        <f t="shared" si="0"/>
        <v>49</v>
      </c>
      <c r="D50" s="8">
        <v>4</v>
      </c>
      <c r="E50" s="3" t="s">
        <v>15</v>
      </c>
      <c r="F50" t="s">
        <v>16</v>
      </c>
    </row>
    <row r="51" spans="2:6">
      <c r="B51" s="26" t="s">
        <v>73</v>
      </c>
      <c r="C51" s="8">
        <f t="shared" si="0"/>
        <v>50</v>
      </c>
      <c r="D51" s="8"/>
      <c r="E51" t="s">
        <v>15</v>
      </c>
      <c r="F51" t="s">
        <v>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52"/>
  <sheetViews>
    <sheetView topLeftCell="A43" workbookViewId="0">
      <selection activeCell="A62" sqref="A62"/>
    </sheetView>
  </sheetViews>
  <sheetFormatPr defaultRowHeight="15"/>
  <cols>
    <col min="1" max="1" width="11.140625" bestFit="1" customWidth="1"/>
    <col min="2" max="2" width="36.85546875" style="8" bestFit="1" customWidth="1"/>
    <col min="3" max="3" width="6.7109375" style="8" bestFit="1" customWidth="1"/>
    <col min="4" max="4" width="6.140625" style="8" bestFit="1" customWidth="1"/>
    <col min="5" max="6" width="14.5703125" style="5" bestFit="1" customWidth="1"/>
    <col min="7" max="7" width="8.42578125" style="5" customWidth="1"/>
    <col min="8" max="8" width="6.7109375" style="5" bestFit="1" customWidth="1"/>
    <col min="9" max="10" width="6.7109375" style="5" customWidth="1"/>
    <col min="11" max="11" width="30" style="5" bestFit="1" customWidth="1"/>
    <col min="12" max="13" width="14" style="3" bestFit="1" customWidth="1"/>
    <col min="14" max="15" width="15.42578125" style="3" bestFit="1" customWidth="1"/>
    <col min="16" max="16" width="14.85546875" style="1" bestFit="1" customWidth="1"/>
    <col min="17" max="17" width="12.140625" style="1" bestFit="1" customWidth="1"/>
    <col min="18" max="18" width="13.85546875" style="1" bestFit="1" customWidth="1"/>
    <col min="19" max="19" width="19" style="1" bestFit="1" customWidth="1"/>
    <col min="20" max="20" width="19" style="1" customWidth="1"/>
    <col min="21" max="26" width="19" style="8" customWidth="1"/>
    <col min="27" max="30" width="13.7109375" style="3" customWidth="1"/>
  </cols>
  <sheetData>
    <row r="1" spans="1:30">
      <c r="A1" s="31" t="s">
        <v>74</v>
      </c>
      <c r="B1" s="8" t="s">
        <v>6</v>
      </c>
      <c r="C1" s="8" t="s">
        <v>7</v>
      </c>
      <c r="D1" s="8" t="s">
        <v>75</v>
      </c>
      <c r="E1" s="5" t="s">
        <v>76</v>
      </c>
      <c r="F1" s="5" t="s">
        <v>77</v>
      </c>
      <c r="G1" s="5" t="s">
        <v>78</v>
      </c>
      <c r="H1" s="5" t="s">
        <v>79</v>
      </c>
      <c r="I1" s="5" t="s">
        <v>80</v>
      </c>
      <c r="J1" s="5" t="s">
        <v>81</v>
      </c>
      <c r="K1" s="5" t="s">
        <v>82</v>
      </c>
      <c r="L1" s="3" t="s">
        <v>83</v>
      </c>
      <c r="M1" s="3" t="s">
        <v>84</v>
      </c>
      <c r="N1" s="3" t="s">
        <v>85</v>
      </c>
      <c r="O1" s="3" t="s">
        <v>86</v>
      </c>
      <c r="P1" s="1" t="s">
        <v>87</v>
      </c>
      <c r="Q1" s="1" t="s">
        <v>88</v>
      </c>
      <c r="R1" s="1" t="s">
        <v>89</v>
      </c>
      <c r="S1" s="1" t="s">
        <v>90</v>
      </c>
      <c r="T1" s="1" t="s">
        <v>91</v>
      </c>
      <c r="U1" s="8" t="s">
        <v>92</v>
      </c>
      <c r="V1" s="8" t="s">
        <v>93</v>
      </c>
      <c r="W1" s="8" t="s">
        <v>94</v>
      </c>
      <c r="X1" s="8" t="s">
        <v>95</v>
      </c>
      <c r="Y1" s="8" t="s">
        <v>96</v>
      </c>
      <c r="Z1" s="8" t="s">
        <v>97</v>
      </c>
      <c r="AA1" s="11">
        <v>7.0000000000000007E-2</v>
      </c>
      <c r="AB1" s="11">
        <v>0.2</v>
      </c>
      <c r="AC1" s="11">
        <v>0.5</v>
      </c>
      <c r="AD1" s="11">
        <v>1</v>
      </c>
    </row>
    <row r="2" spans="1:30">
      <c r="A2" s="31" t="s">
        <v>98</v>
      </c>
      <c r="B2" s="26" t="s">
        <v>11</v>
      </c>
      <c r="C2" s="8">
        <v>1</v>
      </c>
      <c r="D2" s="8">
        <v>1</v>
      </c>
      <c r="E2" s="6">
        <f>L2+N2</f>
        <v>101537501</v>
      </c>
      <c r="F2" s="6">
        <f t="shared" ref="F2:F33" si="0">M2+O2</f>
        <v>205094.64184</v>
      </c>
      <c r="G2" s="7">
        <f>F2/E2</f>
        <v>2.0198905805255143E-3</v>
      </c>
      <c r="H2" s="5">
        <v>3</v>
      </c>
      <c r="I2" s="5">
        <v>1</v>
      </c>
      <c r="J2" s="5">
        <v>48</v>
      </c>
      <c r="K2" s="12">
        <f>E2/60</f>
        <v>1692291.6833333333</v>
      </c>
      <c r="L2" s="4">
        <v>12396971</v>
      </c>
      <c r="M2" s="4">
        <v>110162.65424</v>
      </c>
      <c r="N2" s="4">
        <v>89140530</v>
      </c>
      <c r="O2" s="4">
        <v>94931.987599999993</v>
      </c>
      <c r="P2" s="2">
        <v>12854203</v>
      </c>
      <c r="Q2" s="1" t="s">
        <v>99</v>
      </c>
      <c r="R2" s="1" t="s">
        <v>99</v>
      </c>
      <c r="S2" s="2">
        <v>89136569</v>
      </c>
      <c r="T2" s="2">
        <f>SUM(P2:S2)</f>
        <v>101990772</v>
      </c>
      <c r="U2" s="9">
        <f>P2*50%</f>
        <v>6427101.5</v>
      </c>
      <c r="V2" s="9">
        <f t="shared" ref="V2:V33" si="1">Q3</f>
        <v>98794300</v>
      </c>
      <c r="W2" s="9" t="str">
        <f t="shared" ref="W2:W33" si="2">R2</f>
        <v/>
      </c>
      <c r="X2" s="9">
        <f>S2*0</f>
        <v>0</v>
      </c>
      <c r="Y2" s="9">
        <f t="shared" ref="Y2:Y33" si="3">SUMIF(U2:X2,"&gt;0")</f>
        <v>105221401.5</v>
      </c>
      <c r="Z2" s="10">
        <f>Y2/E2</f>
        <v>1.0362811814720554</v>
      </c>
      <c r="AA2" s="4">
        <f>IF(E2*$AA$1-F2&gt;0,E2*$AA$1-F2,0)</f>
        <v>6902530.4281600006</v>
      </c>
      <c r="AB2" s="4">
        <f>IF(E2*$AB$1-F2&gt;0,E2*$AB$1-F2,0)</f>
        <v>20102405.558160003</v>
      </c>
      <c r="AC2" s="4">
        <f>IF(E2*$AC$1-F2&gt;0,E2*$AC$1-F2,0)</f>
        <v>50563655.858159997</v>
      </c>
      <c r="AD2" s="4">
        <f>IF(E2*$AD$1-F2&gt;0,E2*$AD$1-F2,0)</f>
        <v>101332406.35816</v>
      </c>
    </row>
    <row r="3" spans="1:30">
      <c r="A3" s="31" t="s">
        <v>98</v>
      </c>
      <c r="B3" s="26" t="s">
        <v>14</v>
      </c>
      <c r="C3" s="8">
        <f>C2+1</f>
        <v>2</v>
      </c>
      <c r="D3" s="8">
        <v>2</v>
      </c>
      <c r="E3" s="6">
        <f>L3+N3</f>
        <v>120130120</v>
      </c>
      <c r="F3" s="6">
        <f t="shared" si="0"/>
        <v>6068192.8500000006</v>
      </c>
      <c r="G3" s="7">
        <f t="shared" ref="G3:G51" si="4">F3/E3</f>
        <v>5.0513500277865372E-2</v>
      </c>
      <c r="H3" s="5">
        <v>2</v>
      </c>
      <c r="I3" s="5">
        <v>6</v>
      </c>
      <c r="J3" s="5">
        <v>83</v>
      </c>
      <c r="K3" s="12">
        <f>E3/60</f>
        <v>2002168.6666666667</v>
      </c>
      <c r="L3" s="4">
        <v>98976991</v>
      </c>
      <c r="M3" s="4">
        <v>5018395.6000000006</v>
      </c>
      <c r="N3" s="4">
        <v>21153129</v>
      </c>
      <c r="O3" s="4">
        <v>1049797.25</v>
      </c>
      <c r="P3" s="2">
        <v>24758382</v>
      </c>
      <c r="Q3" s="22">
        <v>98794300</v>
      </c>
      <c r="R3" s="1" t="s">
        <v>99</v>
      </c>
      <c r="S3" s="1" t="s">
        <v>99</v>
      </c>
      <c r="T3" s="2">
        <f>SUM(P3:S3)</f>
        <v>123552682</v>
      </c>
      <c r="U3" s="9">
        <f>P3*50%</f>
        <v>12379191</v>
      </c>
      <c r="V3" s="9" t="str">
        <f t="shared" si="1"/>
        <v/>
      </c>
      <c r="W3" s="9" t="str">
        <f t="shared" si="2"/>
        <v/>
      </c>
      <c r="X3" s="9" t="e">
        <f t="shared" ref="X3:X51" si="5">S3*0</f>
        <v>#VALUE!</v>
      </c>
      <c r="Y3" s="9">
        <f t="shared" si="3"/>
        <v>12379191</v>
      </c>
      <c r="Z3" s="10">
        <f>Y3/E3</f>
        <v>0.10304818641652901</v>
      </c>
      <c r="AA3" s="4">
        <f>IF(E3*$AA$1-F3&gt;0,E3*$AA$1-F3,0)</f>
        <v>2340915.5499999998</v>
      </c>
      <c r="AB3" s="4">
        <f>IF(E3*$AB$1-F3&gt;0,E3*$AB$1-F3,0)</f>
        <v>17957831.149999999</v>
      </c>
      <c r="AC3" s="4">
        <f>IF(E3*$AC$1-F3&gt;0,E3*$AC$1-F3,0)</f>
        <v>53996867.149999999</v>
      </c>
      <c r="AD3" s="4">
        <f>IF(E3*$AD$1-F3&gt;0,E3*$AD$1-F3,0)</f>
        <v>114061927.15000001</v>
      </c>
    </row>
    <row r="4" spans="1:30">
      <c r="A4" s="31" t="s">
        <v>98</v>
      </c>
      <c r="B4" s="26" t="s">
        <v>17</v>
      </c>
      <c r="C4" s="8">
        <f t="shared" ref="C4:C51" si="6">C3+1</f>
        <v>3</v>
      </c>
      <c r="E4" s="6">
        <f>L4+N4</f>
        <v>113463658</v>
      </c>
      <c r="F4" s="6">
        <f t="shared" si="0"/>
        <v>28373442.200000003</v>
      </c>
      <c r="G4" s="7">
        <f t="shared" si="4"/>
        <v>0.25006634459114657</v>
      </c>
      <c r="H4" s="5">
        <v>3</v>
      </c>
      <c r="I4" s="5">
        <v>15</v>
      </c>
      <c r="J4" s="5">
        <v>112</v>
      </c>
      <c r="K4" s="12">
        <f>E4/60</f>
        <v>1891060.9666666666</v>
      </c>
      <c r="L4" s="4">
        <v>23450520</v>
      </c>
      <c r="M4" s="4">
        <v>13871206.24</v>
      </c>
      <c r="N4" s="4">
        <v>90013138</v>
      </c>
      <c r="O4" s="4">
        <v>14502235.960000001</v>
      </c>
      <c r="P4" s="1" t="s">
        <v>99</v>
      </c>
      <c r="Q4" s="2" t="s">
        <v>99</v>
      </c>
      <c r="R4" s="1" t="s">
        <v>99</v>
      </c>
      <c r="S4" s="2">
        <v>90174929</v>
      </c>
      <c r="T4" s="2">
        <f>SUM(P4:S4)</f>
        <v>90174929</v>
      </c>
      <c r="U4" s="9" t="e">
        <f>P4*50%</f>
        <v>#VALUE!</v>
      </c>
      <c r="V4" s="9" t="str">
        <f t="shared" si="1"/>
        <v/>
      </c>
      <c r="W4" s="9" t="str">
        <f t="shared" si="2"/>
        <v/>
      </c>
      <c r="X4" s="9">
        <f t="shared" si="5"/>
        <v>0</v>
      </c>
      <c r="Y4" s="9">
        <f t="shared" si="3"/>
        <v>0</v>
      </c>
      <c r="Z4" s="10">
        <f>Y4/E4</f>
        <v>0</v>
      </c>
      <c r="AA4" s="4">
        <f>IF(E4*$AA$1-F4&gt;0,E4*$AA$1-F4,0)</f>
        <v>0</v>
      </c>
      <c r="AB4" s="4">
        <f>IF(E4*$AB$1-F4&gt;0,E4*$AB$1-F4,0)</f>
        <v>0</v>
      </c>
      <c r="AC4" s="4">
        <f>IF(E4*$AC$1-F4&gt;0,E4*$AC$1-F4,0)</f>
        <v>28358386.799999997</v>
      </c>
      <c r="AD4" s="4">
        <f>IF(E4*$AD$1-F4&gt;0,E4*$AD$1-F4,0)</f>
        <v>85090215.799999997</v>
      </c>
    </row>
    <row r="5" spans="1:30">
      <c r="A5" s="31" t="s">
        <v>98</v>
      </c>
      <c r="B5" s="26" t="s">
        <v>18</v>
      </c>
      <c r="C5" s="8">
        <f t="shared" si="6"/>
        <v>4</v>
      </c>
      <c r="E5" s="6">
        <f>L5+N5</f>
        <v>99024451</v>
      </c>
      <c r="F5" s="6">
        <f t="shared" si="0"/>
        <v>44489259.75</v>
      </c>
      <c r="G5" s="7">
        <f t="shared" si="4"/>
        <v>0.44927550014894807</v>
      </c>
      <c r="H5" s="5">
        <v>2</v>
      </c>
      <c r="I5" s="5">
        <v>11</v>
      </c>
      <c r="J5" s="5">
        <v>132</v>
      </c>
      <c r="K5" s="12">
        <v>0</v>
      </c>
      <c r="L5" s="4">
        <v>87848484</v>
      </c>
      <c r="M5" s="4">
        <v>39504406.450000003</v>
      </c>
      <c r="N5" s="4">
        <v>11175967</v>
      </c>
      <c r="O5" s="4">
        <v>4984853.3</v>
      </c>
      <c r="P5" s="2">
        <v>98806329</v>
      </c>
      <c r="Q5" s="1" t="s">
        <v>99</v>
      </c>
      <c r="R5" s="2">
        <v>23343398</v>
      </c>
      <c r="S5" s="1" t="s">
        <v>99</v>
      </c>
      <c r="T5" s="2">
        <f>SUM(P5:S5)</f>
        <v>122149727</v>
      </c>
      <c r="U5" s="9">
        <f>P5*50%</f>
        <v>49403164.5</v>
      </c>
      <c r="V5" s="9" t="str">
        <f t="shared" si="1"/>
        <v/>
      </c>
      <c r="W5" s="9">
        <f t="shared" si="2"/>
        <v>23343398</v>
      </c>
      <c r="X5" s="9" t="e">
        <f t="shared" si="5"/>
        <v>#VALUE!</v>
      </c>
      <c r="Y5" s="9">
        <f t="shared" si="3"/>
        <v>72746562.5</v>
      </c>
      <c r="Z5" s="10">
        <f>Y5/E5</f>
        <v>0.73463232328346861</v>
      </c>
      <c r="AA5" s="4">
        <f>IF(E5*$AA$1-F5&gt;0,E5*$AA$1-F5,0)</f>
        <v>0</v>
      </c>
      <c r="AB5" s="4">
        <f>IF(E5*$AB$1-F5&gt;0,E5*$AB$1-F5,0)</f>
        <v>0</v>
      </c>
      <c r="AC5" s="4">
        <f>IF(E5*$AC$1-F5&gt;0,E5*$AC$1-F5,0)</f>
        <v>5022965.75</v>
      </c>
      <c r="AD5" s="4">
        <f>IF(E5*$AD$1-F5&gt;0,E5*$AD$1-F5,0)</f>
        <v>54535191.25</v>
      </c>
    </row>
    <row r="6" spans="1:30">
      <c r="A6" s="31" t="s">
        <v>98</v>
      </c>
      <c r="B6" s="26" t="s">
        <v>19</v>
      </c>
      <c r="C6" s="8">
        <f t="shared" si="6"/>
        <v>5</v>
      </c>
      <c r="D6" s="8">
        <v>5</v>
      </c>
      <c r="E6" s="6">
        <f>L6+N6</f>
        <v>47226574</v>
      </c>
      <c r="F6" s="6">
        <f t="shared" si="0"/>
        <v>47075438</v>
      </c>
      <c r="G6" s="7">
        <f t="shared" si="4"/>
        <v>0.99679976785951063</v>
      </c>
      <c r="H6" s="5" t="s">
        <v>100</v>
      </c>
      <c r="I6" s="5">
        <v>15</v>
      </c>
      <c r="J6" s="5">
        <v>209</v>
      </c>
      <c r="K6" s="12">
        <v>0</v>
      </c>
      <c r="L6" s="4">
        <v>34654973</v>
      </c>
      <c r="M6" s="4">
        <v>34697175</v>
      </c>
      <c r="N6" s="4">
        <v>12571601</v>
      </c>
      <c r="O6" s="4">
        <v>12378263</v>
      </c>
      <c r="P6" s="1" t="s">
        <v>99</v>
      </c>
      <c r="Q6" s="1" t="s">
        <v>99</v>
      </c>
      <c r="R6" s="2">
        <v>76607068</v>
      </c>
      <c r="S6" s="2">
        <v>12337439</v>
      </c>
      <c r="T6" s="2">
        <f>SUM(P6:S6)</f>
        <v>88944507</v>
      </c>
      <c r="U6" s="9" t="e">
        <f>P6*50%</f>
        <v>#VALUE!</v>
      </c>
      <c r="V6" s="9">
        <f t="shared" si="1"/>
        <v>87763856</v>
      </c>
      <c r="W6" s="9">
        <f t="shared" si="2"/>
        <v>76607068</v>
      </c>
      <c r="X6" s="9">
        <f t="shared" si="5"/>
        <v>0</v>
      </c>
      <c r="Y6" s="9">
        <f t="shared" si="3"/>
        <v>164370924</v>
      </c>
      <c r="Z6" s="10">
        <f>Y6/E6</f>
        <v>3.4804752934227241</v>
      </c>
      <c r="AA6" s="4">
        <f>IF(E6*$AA$1-F6&gt;0,E6*$AA$1-F6,0)</f>
        <v>0</v>
      </c>
      <c r="AB6" s="4">
        <f>IF(E6*$AB$1-F6&gt;0,E6*$AB$1-F6,0)</f>
        <v>0</v>
      </c>
      <c r="AC6" s="4">
        <f>IF(E6*$AC$1-F6&gt;0,E6*$AC$1-F6,0)</f>
        <v>0</v>
      </c>
      <c r="AD6" s="4">
        <f>IF(E6*$AD$1-F6&gt;0,E6*$AD$1-F6,0)</f>
        <v>151136</v>
      </c>
    </row>
    <row r="7" spans="1:30">
      <c r="A7" s="31" t="s">
        <v>98</v>
      </c>
      <c r="B7" s="26" t="s">
        <v>22</v>
      </c>
      <c r="C7" s="8">
        <f t="shared" si="6"/>
        <v>6</v>
      </c>
      <c r="E7" s="6">
        <f>L7+N7</f>
        <v>175524837</v>
      </c>
      <c r="F7" s="6">
        <f t="shared" si="0"/>
        <v>50582.691359999997</v>
      </c>
      <c r="G7" s="7">
        <f t="shared" si="4"/>
        <v>2.8817968000733707E-4</v>
      </c>
      <c r="H7" s="5">
        <v>3</v>
      </c>
      <c r="I7" s="5">
        <v>7</v>
      </c>
      <c r="J7" s="5">
        <v>33</v>
      </c>
      <c r="K7" s="12">
        <f>E7/60</f>
        <v>2925413.95</v>
      </c>
      <c r="L7" s="4">
        <v>76699019</v>
      </c>
      <c r="M7" s="4">
        <v>22768.4568</v>
      </c>
      <c r="N7" s="4">
        <v>98825818</v>
      </c>
      <c r="O7" s="4">
        <v>27814.234560000001</v>
      </c>
      <c r="P7" s="2">
        <v>56787047</v>
      </c>
      <c r="Q7" s="22">
        <v>87763856</v>
      </c>
      <c r="R7" s="1" t="s">
        <v>99</v>
      </c>
      <c r="S7" s="1" t="s">
        <v>99</v>
      </c>
      <c r="T7" s="2">
        <f>SUM(P7:S7)</f>
        <v>144550903</v>
      </c>
      <c r="U7" s="9">
        <f>P7*50%</f>
        <v>28393523.5</v>
      </c>
      <c r="V7" s="9">
        <f t="shared" si="1"/>
        <v>23537461</v>
      </c>
      <c r="W7" s="9" t="str">
        <f t="shared" si="2"/>
        <v/>
      </c>
      <c r="X7" s="9" t="e">
        <f t="shared" si="5"/>
        <v>#VALUE!</v>
      </c>
      <c r="Y7" s="9">
        <f t="shared" si="3"/>
        <v>51930984.5</v>
      </c>
      <c r="Z7" s="10">
        <f>Y7/E7</f>
        <v>0.29586117490597641</v>
      </c>
      <c r="AA7" s="4">
        <f>IF(E7*$AA$1-F7&gt;0,E7*$AA$1-F7,0)</f>
        <v>12236155.898640001</v>
      </c>
      <c r="AB7" s="4">
        <f>IF(E7*$AB$1-F7&gt;0,E7*$AB$1-F7,0)</f>
        <v>35054384.708640002</v>
      </c>
      <c r="AC7" s="4">
        <f>IF(E7*$AC$1-F7&gt;0,E7*$AC$1-F7,0)</f>
        <v>87711835.808640003</v>
      </c>
      <c r="AD7" s="4">
        <f>IF(E7*$AD$1-F7&gt;0,E7*$AD$1-F7,0)</f>
        <v>175474254.30864</v>
      </c>
    </row>
    <row r="8" spans="1:30">
      <c r="A8" s="31" t="s">
        <v>98</v>
      </c>
      <c r="B8" s="26" t="s">
        <v>23</v>
      </c>
      <c r="C8" s="8">
        <f t="shared" si="6"/>
        <v>7</v>
      </c>
      <c r="D8" s="8">
        <v>2</v>
      </c>
      <c r="E8" s="6">
        <f>L8+N8</f>
        <v>69462829</v>
      </c>
      <c r="F8" s="6">
        <f t="shared" si="0"/>
        <v>3626397.5</v>
      </c>
      <c r="G8" s="7">
        <f t="shared" si="4"/>
        <v>5.2206303028631329E-2</v>
      </c>
      <c r="H8" s="5">
        <v>2</v>
      </c>
      <c r="I8" s="5">
        <v>11</v>
      </c>
      <c r="J8" s="5">
        <v>67</v>
      </c>
      <c r="K8" s="12">
        <v>0</v>
      </c>
      <c r="L8" s="4">
        <v>45913705</v>
      </c>
      <c r="M8" s="4">
        <v>2381717.0500000003</v>
      </c>
      <c r="N8" s="4">
        <v>23549124</v>
      </c>
      <c r="O8" s="4">
        <v>1244680.45</v>
      </c>
      <c r="P8" s="2">
        <v>54484399</v>
      </c>
      <c r="Q8" s="2">
        <v>23537461</v>
      </c>
      <c r="R8" s="1" t="s">
        <v>99</v>
      </c>
      <c r="S8" s="1" t="s">
        <v>99</v>
      </c>
      <c r="T8" s="2">
        <f>SUM(P8:S8)</f>
        <v>78021860</v>
      </c>
      <c r="U8" s="9">
        <f>P8*50%</f>
        <v>27242199.5</v>
      </c>
      <c r="V8" s="9" t="str">
        <f t="shared" si="1"/>
        <v/>
      </c>
      <c r="W8" s="9" t="str">
        <f t="shared" si="2"/>
        <v/>
      </c>
      <c r="X8" s="9" t="e">
        <f t="shared" si="5"/>
        <v>#VALUE!</v>
      </c>
      <c r="Y8" s="9">
        <f t="shared" si="3"/>
        <v>27242199.5</v>
      </c>
      <c r="Z8" s="10">
        <f>Y8/E8</f>
        <v>0.39218384698958919</v>
      </c>
      <c r="AA8" s="4">
        <f>IF(E8*$AA$1-F8&gt;0,E8*$AA$1-F8,0)</f>
        <v>1236000.5300000003</v>
      </c>
      <c r="AB8" s="4">
        <f>IF(E8*$AB$1-F8&gt;0,E8*$AB$1-F8,0)</f>
        <v>10266168.300000001</v>
      </c>
      <c r="AC8" s="4">
        <f>IF(E8*$AC$1-F8&gt;0,E8*$AC$1-F8,0)</f>
        <v>31105017</v>
      </c>
      <c r="AD8" s="4">
        <f>IF(E8*$AD$1-F8&gt;0,E8*$AD$1-F8,0)</f>
        <v>65836431.5</v>
      </c>
    </row>
    <row r="9" spans="1:30">
      <c r="A9" s="31" t="s">
        <v>98</v>
      </c>
      <c r="B9" s="26" t="s">
        <v>24</v>
      </c>
      <c r="C9" s="8">
        <f t="shared" si="6"/>
        <v>8</v>
      </c>
      <c r="D9" s="8">
        <v>3</v>
      </c>
      <c r="E9" s="6">
        <f>L9+N9</f>
        <v>153272301</v>
      </c>
      <c r="F9" s="6">
        <f t="shared" si="0"/>
        <v>24717853.799999997</v>
      </c>
      <c r="G9" s="7">
        <f t="shared" si="4"/>
        <v>0.16126758480646805</v>
      </c>
      <c r="H9" s="5">
        <v>2</v>
      </c>
      <c r="I9" s="5">
        <v>12</v>
      </c>
      <c r="J9" s="5">
        <v>127</v>
      </c>
      <c r="K9" s="12">
        <f>E9/60</f>
        <v>2554538.35</v>
      </c>
      <c r="L9" s="4">
        <v>65611549</v>
      </c>
      <c r="M9" s="4">
        <v>10586221.439999999</v>
      </c>
      <c r="N9" s="4">
        <v>87660752</v>
      </c>
      <c r="O9" s="4">
        <v>14131632.359999999</v>
      </c>
      <c r="P9" s="1" t="s">
        <v>99</v>
      </c>
      <c r="Q9" s="2" t="s">
        <v>99</v>
      </c>
      <c r="R9" s="2">
        <v>67811463</v>
      </c>
      <c r="S9" s="1" t="s">
        <v>99</v>
      </c>
      <c r="T9" s="2">
        <f>SUM(P9:S9)</f>
        <v>67811463</v>
      </c>
      <c r="U9" s="9" t="e">
        <f>P9*50%</f>
        <v>#VALUE!</v>
      </c>
      <c r="V9" s="9">
        <f t="shared" si="1"/>
        <v>76666697</v>
      </c>
      <c r="W9" s="9">
        <f t="shared" si="2"/>
        <v>67811463</v>
      </c>
      <c r="X9" s="9" t="e">
        <f t="shared" si="5"/>
        <v>#VALUE!</v>
      </c>
      <c r="Y9" s="9">
        <f t="shared" si="3"/>
        <v>144478160</v>
      </c>
      <c r="Z9" s="10">
        <f>Y9/E9</f>
        <v>0.94262406878069904</v>
      </c>
      <c r="AA9" s="4">
        <f>IF(E9*$AA$1-F9&gt;0,E9*$AA$1-F9,0)</f>
        <v>0</v>
      </c>
      <c r="AB9" s="4">
        <f>IF(E9*$AB$1-F9&gt;0,E9*$AB$1-F9,0)</f>
        <v>5936606.400000006</v>
      </c>
      <c r="AC9" s="4">
        <f>IF(E9*$AC$1-F9&gt;0,E9*$AC$1-F9,0)</f>
        <v>51918296.700000003</v>
      </c>
      <c r="AD9" s="4">
        <f>IF(E9*$AD$1-F9&gt;0,E9*$AD$1-F9,0)</f>
        <v>128554447.2</v>
      </c>
    </row>
    <row r="10" spans="1:30">
      <c r="A10" s="31" t="s">
        <v>98</v>
      </c>
      <c r="B10" s="26" t="s">
        <v>27</v>
      </c>
      <c r="C10" s="8">
        <f t="shared" si="6"/>
        <v>9</v>
      </c>
      <c r="D10" s="8">
        <v>4</v>
      </c>
      <c r="E10" s="6">
        <f>L10+N10</f>
        <v>91396723</v>
      </c>
      <c r="F10" s="6">
        <f t="shared" si="0"/>
        <v>41235804.900000006</v>
      </c>
      <c r="G10" s="7">
        <f t="shared" si="4"/>
        <v>0.45117377895485383</v>
      </c>
      <c r="H10" s="5" t="s">
        <v>101</v>
      </c>
      <c r="I10" s="5">
        <v>11</v>
      </c>
      <c r="J10" s="5">
        <v>146</v>
      </c>
      <c r="K10" s="12">
        <v>0</v>
      </c>
      <c r="L10" s="4">
        <v>56855579</v>
      </c>
      <c r="M10" s="4">
        <v>25580404.400000002</v>
      </c>
      <c r="N10" s="4">
        <v>34541144</v>
      </c>
      <c r="O10" s="4">
        <v>15655400.5</v>
      </c>
      <c r="P10" s="2">
        <v>32038392</v>
      </c>
      <c r="Q10" s="22">
        <v>76666697</v>
      </c>
      <c r="R10" s="1" t="s">
        <v>99</v>
      </c>
      <c r="S10" s="2">
        <v>34654376</v>
      </c>
      <c r="T10" s="2">
        <f>SUM(P10:S10)</f>
        <v>143359465</v>
      </c>
      <c r="U10" s="9">
        <f>P10*50%</f>
        <v>16019196</v>
      </c>
      <c r="V10" s="9" t="str">
        <f t="shared" si="1"/>
        <v/>
      </c>
      <c r="W10" s="9" t="str">
        <f t="shared" si="2"/>
        <v/>
      </c>
      <c r="X10" s="9">
        <f t="shared" si="5"/>
        <v>0</v>
      </c>
      <c r="Y10" s="9">
        <f t="shared" si="3"/>
        <v>16019196</v>
      </c>
      <c r="Z10" s="10">
        <f>Y10/E10</f>
        <v>0.17527101053721586</v>
      </c>
      <c r="AA10" s="4">
        <f>IF(E10*$AA$1-F10&gt;0,E10*$AA$1-F10,0)</f>
        <v>0</v>
      </c>
      <c r="AB10" s="4">
        <f>IF(E10*$AB$1-F10&gt;0,E10*$AB$1-F10,0)</f>
        <v>0</v>
      </c>
      <c r="AC10" s="4">
        <f>IF(E10*$AC$1-F10&gt;0,E10*$AC$1-F10,0)</f>
        <v>4462556.599999994</v>
      </c>
      <c r="AD10" s="4">
        <f>IF(E10*$AD$1-F10&gt;0,E10*$AD$1-F10,0)</f>
        <v>50160918.099999994</v>
      </c>
    </row>
    <row r="11" spans="1:30">
      <c r="A11" s="31" t="s">
        <v>98</v>
      </c>
      <c r="B11" s="26" t="s">
        <v>28</v>
      </c>
      <c r="C11" s="8">
        <f t="shared" si="6"/>
        <v>10</v>
      </c>
      <c r="E11" s="6">
        <f>L11+N11</f>
        <v>131101706</v>
      </c>
      <c r="F11" s="6">
        <f t="shared" si="0"/>
        <v>130964660</v>
      </c>
      <c r="G11" s="7">
        <f t="shared" si="4"/>
        <v>0.99895465891191382</v>
      </c>
      <c r="H11" s="5" t="s">
        <v>102</v>
      </c>
      <c r="I11" s="5">
        <v>10</v>
      </c>
      <c r="J11" s="5">
        <v>215</v>
      </c>
      <c r="K11" s="12">
        <v>0</v>
      </c>
      <c r="L11" s="4">
        <v>54479810</v>
      </c>
      <c r="M11" s="4">
        <v>54369626</v>
      </c>
      <c r="N11" s="4">
        <v>76621896</v>
      </c>
      <c r="O11" s="4">
        <v>76595034</v>
      </c>
      <c r="P11" s="2">
        <v>21047626</v>
      </c>
      <c r="Q11" s="2" t="s">
        <v>99</v>
      </c>
      <c r="R11" s="2">
        <v>90261041</v>
      </c>
      <c r="S11" s="2">
        <v>76720570</v>
      </c>
      <c r="T11" s="2">
        <f>SUM(P11:S11)</f>
        <v>188029237</v>
      </c>
      <c r="U11" s="9">
        <f>P11*50%</f>
        <v>10523813</v>
      </c>
      <c r="V11" s="9" t="str">
        <f t="shared" si="1"/>
        <v/>
      </c>
      <c r="W11" s="9">
        <f t="shared" si="2"/>
        <v>90261041</v>
      </c>
      <c r="X11" s="9">
        <f t="shared" si="5"/>
        <v>0</v>
      </c>
      <c r="Y11" s="9">
        <f t="shared" si="3"/>
        <v>100784854</v>
      </c>
      <c r="Z11" s="10">
        <f>Y11/E11</f>
        <v>0.76875318464581999</v>
      </c>
      <c r="AA11" s="4">
        <f>IF(E11*$AA$1-F11&gt;0,E11*$AA$1-F11,0)</f>
        <v>0</v>
      </c>
      <c r="AB11" s="4">
        <f>IF(E11*$AB$1-F11&gt;0,E11*$AB$1-F11,0)</f>
        <v>0</v>
      </c>
      <c r="AC11" s="4">
        <f>IF(E11*$AC$1-F11&gt;0,E11*$AC$1-F11,0)</f>
        <v>0</v>
      </c>
      <c r="AD11" s="4">
        <f>IF(E11*$AD$1-F11&gt;0,E11*$AD$1-F11,0)</f>
        <v>137046</v>
      </c>
    </row>
    <row r="12" spans="1:30">
      <c r="A12" s="31" t="s">
        <v>98</v>
      </c>
      <c r="B12" s="26" t="s">
        <v>29</v>
      </c>
      <c r="C12" s="8">
        <f t="shared" si="6"/>
        <v>11</v>
      </c>
      <c r="E12" s="6">
        <f>L12+N12</f>
        <v>113812265</v>
      </c>
      <c r="F12" s="6">
        <f t="shared" si="0"/>
        <v>82987.521919999999</v>
      </c>
      <c r="G12" s="7">
        <f t="shared" si="4"/>
        <v>7.2916150047624485E-4</v>
      </c>
      <c r="H12" s="5" t="s">
        <v>102</v>
      </c>
      <c r="I12" s="5">
        <v>7</v>
      </c>
      <c r="J12" s="5">
        <v>57</v>
      </c>
      <c r="K12" s="12">
        <f>E12/60</f>
        <v>1896871.0833333333</v>
      </c>
      <c r="L12" s="4">
        <v>67999973</v>
      </c>
      <c r="M12" s="4">
        <v>75271.209839999996</v>
      </c>
      <c r="N12" s="4">
        <v>45812292</v>
      </c>
      <c r="O12" s="4">
        <v>7716.3120799999997</v>
      </c>
      <c r="P12" s="1" t="s">
        <v>99</v>
      </c>
      <c r="Q12" s="1" t="s">
        <v>99</v>
      </c>
      <c r="R12" s="2">
        <v>98778966</v>
      </c>
      <c r="S12" s="2">
        <v>45723629</v>
      </c>
      <c r="T12" s="2">
        <f>SUM(P12:S12)</f>
        <v>144502595</v>
      </c>
      <c r="U12" s="9" t="e">
        <f>P12*50%</f>
        <v>#VALUE!</v>
      </c>
      <c r="V12" s="9">
        <f t="shared" si="1"/>
        <v>65448552</v>
      </c>
      <c r="W12" s="9">
        <f t="shared" si="2"/>
        <v>98778966</v>
      </c>
      <c r="X12" s="9">
        <f t="shared" si="5"/>
        <v>0</v>
      </c>
      <c r="Y12" s="9">
        <f t="shared" si="3"/>
        <v>164227518</v>
      </c>
      <c r="Z12" s="10">
        <f>Y12/E12</f>
        <v>1.4429685412200521</v>
      </c>
      <c r="AA12" s="4">
        <f>IF(E12*$AA$1-F12&gt;0,E12*$AA$1-F12,0)</f>
        <v>7883871.0280800005</v>
      </c>
      <c r="AB12" s="4">
        <f>IF(E12*$AB$1-F12&gt;0,E12*$AB$1-F12,0)</f>
        <v>22679465.478080001</v>
      </c>
      <c r="AC12" s="4">
        <f>IF(E12*$AC$1-F12&gt;0,E12*$AC$1-F12,0)</f>
        <v>56823144.978079997</v>
      </c>
      <c r="AD12" s="4">
        <f>IF(E12*$AD$1-F12&gt;0,E12*$AD$1-F12,0)</f>
        <v>113729277.47808</v>
      </c>
    </row>
    <row r="13" spans="1:30">
      <c r="A13" s="31" t="s">
        <v>98</v>
      </c>
      <c r="B13" s="26" t="s">
        <v>32</v>
      </c>
      <c r="C13" s="8">
        <f t="shared" si="6"/>
        <v>12</v>
      </c>
      <c r="D13" s="8">
        <v>2</v>
      </c>
      <c r="E13" s="6">
        <f>L13+N13</f>
        <v>108874018</v>
      </c>
      <c r="F13" s="6">
        <f t="shared" si="0"/>
        <v>5506527.8000000007</v>
      </c>
      <c r="G13" s="7">
        <f t="shared" si="4"/>
        <v>5.057706054349901E-2</v>
      </c>
      <c r="H13" s="5">
        <v>2</v>
      </c>
      <c r="I13" s="5">
        <v>5</v>
      </c>
      <c r="J13" s="5">
        <v>86</v>
      </c>
      <c r="K13" s="12">
        <f>E13/60</f>
        <v>1814566.9666666666</v>
      </c>
      <c r="L13" s="4">
        <v>43332850</v>
      </c>
      <c r="M13" s="4">
        <v>2230646.35</v>
      </c>
      <c r="N13" s="4">
        <v>65541168</v>
      </c>
      <c r="O13" s="4">
        <v>3275881.45</v>
      </c>
      <c r="P13" s="2">
        <v>23440671</v>
      </c>
      <c r="Q13" s="22">
        <v>65448552</v>
      </c>
      <c r="R13" s="1" t="s">
        <v>99</v>
      </c>
      <c r="S13" s="2">
        <v>65568154</v>
      </c>
      <c r="T13" s="2">
        <f>SUM(P13:S13)</f>
        <v>154457377</v>
      </c>
      <c r="U13" s="9">
        <f>P13*50%</f>
        <v>11720335.5</v>
      </c>
      <c r="V13" s="9">
        <f t="shared" si="1"/>
        <v>78843498</v>
      </c>
      <c r="W13" s="9" t="str">
        <f t="shared" si="2"/>
        <v/>
      </c>
      <c r="X13" s="9">
        <f t="shared" si="5"/>
        <v>0</v>
      </c>
      <c r="Y13" s="9">
        <f t="shared" si="3"/>
        <v>90563833.5</v>
      </c>
      <c r="Z13" s="10">
        <f>Y13/E13</f>
        <v>0.83182227645901707</v>
      </c>
      <c r="AA13" s="4">
        <f>IF(E13*$AA$1-F13&gt;0,E13*$AA$1-F13,0)</f>
        <v>2114653.46</v>
      </c>
      <c r="AB13" s="4">
        <f>IF(E13*$AB$1-F13&gt;0,E13*$AB$1-F13,0)</f>
        <v>16268275.800000001</v>
      </c>
      <c r="AC13" s="4">
        <f>IF(E13*$AC$1-F13&gt;0,E13*$AC$1-F13,0)</f>
        <v>48930481.200000003</v>
      </c>
      <c r="AD13" s="4">
        <f>IF(E13*$AD$1-F13&gt;0,E13*$AD$1-F13,0)</f>
        <v>103367490.2</v>
      </c>
    </row>
    <row r="14" spans="1:30">
      <c r="A14" s="31" t="s">
        <v>98</v>
      </c>
      <c r="B14" s="26" t="s">
        <v>33</v>
      </c>
      <c r="C14" s="8">
        <f t="shared" si="6"/>
        <v>13</v>
      </c>
      <c r="E14" s="6">
        <f>L14+N14</f>
        <v>135715625</v>
      </c>
      <c r="F14" s="6">
        <f t="shared" si="0"/>
        <v>51816564.359999999</v>
      </c>
      <c r="G14" s="7">
        <f t="shared" si="4"/>
        <v>0.3818024959174745</v>
      </c>
      <c r="H14" s="5">
        <v>1</v>
      </c>
      <c r="I14" s="5">
        <v>13</v>
      </c>
      <c r="J14" s="5">
        <v>103</v>
      </c>
      <c r="K14" s="12">
        <f>E14/60</f>
        <v>2261927.0833333335</v>
      </c>
      <c r="L14" s="4">
        <v>78854475</v>
      </c>
      <c r="M14" s="4">
        <v>42669569.439999998</v>
      </c>
      <c r="N14" s="4">
        <v>56861150</v>
      </c>
      <c r="O14" s="4">
        <v>9146994.9199999999</v>
      </c>
      <c r="P14" s="1" t="s">
        <v>99</v>
      </c>
      <c r="Q14" s="2">
        <v>78843498</v>
      </c>
      <c r="R14" s="1" t="s">
        <v>99</v>
      </c>
      <c r="S14" s="2">
        <v>56898772</v>
      </c>
      <c r="T14" s="2">
        <f>SUM(P14:S14)</f>
        <v>135742270</v>
      </c>
      <c r="U14" s="9" t="e">
        <f>P14*50%</f>
        <v>#VALUE!</v>
      </c>
      <c r="V14" s="9" t="str">
        <f t="shared" si="1"/>
        <v/>
      </c>
      <c r="W14" s="9" t="str">
        <f t="shared" si="2"/>
        <v/>
      </c>
      <c r="X14" s="9">
        <f t="shared" si="5"/>
        <v>0</v>
      </c>
      <c r="Y14" s="9">
        <f t="shared" si="3"/>
        <v>0</v>
      </c>
      <c r="Z14" s="10">
        <f>Y14/E14</f>
        <v>0</v>
      </c>
      <c r="AA14" s="4">
        <f>IF(E14*$AA$1-F14&gt;0,E14*$AA$1-F14,0)</f>
        <v>0</v>
      </c>
      <c r="AB14" s="4">
        <f>IF(E14*$AB$1-F14&gt;0,E14*$AB$1-F14,0)</f>
        <v>0</v>
      </c>
      <c r="AC14" s="4">
        <f>IF(E14*$AC$1-F14&gt;0,E14*$AC$1-F14,0)</f>
        <v>16041248.140000001</v>
      </c>
      <c r="AD14" s="4">
        <f>IF(E14*$AD$1-F14&gt;0,E14*$AD$1-F14,0)</f>
        <v>83899060.640000001</v>
      </c>
    </row>
    <row r="15" spans="1:30">
      <c r="A15" s="31" t="s">
        <v>98</v>
      </c>
      <c r="B15" s="26" t="s">
        <v>34</v>
      </c>
      <c r="C15" s="8">
        <f t="shared" si="6"/>
        <v>14</v>
      </c>
      <c r="D15" s="8">
        <v>4</v>
      </c>
      <c r="E15" s="6">
        <f>L15+N15</f>
        <v>86612313</v>
      </c>
      <c r="F15" s="6">
        <f t="shared" si="0"/>
        <v>39031586.300000004</v>
      </c>
      <c r="G15" s="7">
        <f t="shared" si="4"/>
        <v>0.45064708409299731</v>
      </c>
      <c r="H15" s="5">
        <v>3</v>
      </c>
      <c r="I15" s="5">
        <v>13</v>
      </c>
      <c r="J15" s="5">
        <v>157</v>
      </c>
      <c r="K15" s="12">
        <f>E15/60</f>
        <v>1443538.55</v>
      </c>
      <c r="L15" s="4">
        <v>32227271</v>
      </c>
      <c r="M15" s="4">
        <v>14492638.200000001</v>
      </c>
      <c r="N15" s="4">
        <v>54385042</v>
      </c>
      <c r="O15" s="4">
        <v>24538948.100000001</v>
      </c>
      <c r="P15" s="2">
        <v>45627998</v>
      </c>
      <c r="Q15" s="2" t="s">
        <v>99</v>
      </c>
      <c r="R15" s="1" t="s">
        <v>99</v>
      </c>
      <c r="S15" s="2">
        <v>54284133</v>
      </c>
      <c r="T15" s="2">
        <f>SUM(P15:S15)</f>
        <v>99912131</v>
      </c>
      <c r="U15" s="9">
        <f>P15*50%</f>
        <v>22813999</v>
      </c>
      <c r="V15" s="9" t="str">
        <f t="shared" si="1"/>
        <v/>
      </c>
      <c r="W15" s="9" t="str">
        <f t="shared" si="2"/>
        <v/>
      </c>
      <c r="X15" s="9">
        <f t="shared" si="5"/>
        <v>0</v>
      </c>
      <c r="Y15" s="9">
        <f t="shared" si="3"/>
        <v>22813999</v>
      </c>
      <c r="Z15" s="10">
        <f>Y15/E15</f>
        <v>0.26340364562253404</v>
      </c>
      <c r="AA15" s="4">
        <f>IF(E15*$AA$1-F15&gt;0,E15*$AA$1-F15,0)</f>
        <v>0</v>
      </c>
      <c r="AB15" s="4">
        <f>IF(E15*$AB$1-F15&gt;0,E15*$AB$1-F15,0)</f>
        <v>0</v>
      </c>
      <c r="AC15" s="4">
        <f>IF(E15*$AC$1-F15&gt;0,E15*$AC$1-F15,0)</f>
        <v>4274570.1999999955</v>
      </c>
      <c r="AD15" s="4">
        <f>IF(E15*$AD$1-F15&gt;0,E15*$AD$1-F15,0)</f>
        <v>47580726.699999996</v>
      </c>
    </row>
    <row r="16" spans="1:30">
      <c r="A16" s="31" t="s">
        <v>98</v>
      </c>
      <c r="B16" s="26" t="s">
        <v>35</v>
      </c>
      <c r="C16" s="8">
        <f t="shared" si="6"/>
        <v>15</v>
      </c>
      <c r="E16" s="6">
        <f>L16+N16</f>
        <v>157079474</v>
      </c>
      <c r="F16" s="6">
        <f t="shared" si="0"/>
        <v>156983043</v>
      </c>
      <c r="G16" s="7">
        <f t="shared" si="4"/>
        <v>0.99938610056715627</v>
      </c>
      <c r="H16" s="5" t="s">
        <v>101</v>
      </c>
      <c r="I16" s="5">
        <v>15</v>
      </c>
      <c r="J16" s="5">
        <v>204</v>
      </c>
      <c r="K16" s="12">
        <v>0</v>
      </c>
      <c r="L16" s="4">
        <v>89224513</v>
      </c>
      <c r="M16" s="4">
        <v>89012057</v>
      </c>
      <c r="N16" s="4">
        <v>67854961</v>
      </c>
      <c r="O16" s="4">
        <v>67970986</v>
      </c>
      <c r="P16" s="1" t="s">
        <v>99</v>
      </c>
      <c r="Q16" s="1" t="s">
        <v>99</v>
      </c>
      <c r="R16" s="2">
        <v>12297873</v>
      </c>
      <c r="S16" s="2">
        <v>67920706</v>
      </c>
      <c r="T16" s="2">
        <f>SUM(P16:S16)</f>
        <v>80218579</v>
      </c>
      <c r="U16" s="9" t="e">
        <f>P16*50%</f>
        <v>#VALUE!</v>
      </c>
      <c r="V16" s="9" t="str">
        <f t="shared" si="1"/>
        <v/>
      </c>
      <c r="W16" s="9">
        <f t="shared" si="2"/>
        <v>12297873</v>
      </c>
      <c r="X16" s="9">
        <f t="shared" si="5"/>
        <v>0</v>
      </c>
      <c r="Y16" s="9">
        <f t="shared" si="3"/>
        <v>12297873</v>
      </c>
      <c r="Z16" s="10">
        <f>Y16/E16</f>
        <v>7.8290770186816391E-2</v>
      </c>
      <c r="AA16" s="4">
        <f>IF(E16*$AA$1-F16&gt;0,E16*$AA$1-F16,0)</f>
        <v>0</v>
      </c>
      <c r="AB16" s="4">
        <f>IF(E16*$AB$1-F16&gt;0,E16*$AB$1-F16,0)</f>
        <v>0</v>
      </c>
      <c r="AC16" s="4">
        <f>IF(E16*$AC$1-F16&gt;0,E16*$AC$1-F16,0)</f>
        <v>0</v>
      </c>
      <c r="AD16" s="4">
        <f>IF(E16*$AD$1-F16&gt;0,E16*$AD$1-F16,0)</f>
        <v>96431</v>
      </c>
    </row>
    <row r="17" spans="1:30">
      <c r="A17" s="31" t="s">
        <v>98</v>
      </c>
      <c r="B17" s="26" t="s">
        <v>36</v>
      </c>
      <c r="C17" s="8">
        <f t="shared" si="6"/>
        <v>16</v>
      </c>
      <c r="D17" s="8">
        <v>1</v>
      </c>
      <c r="E17" s="6">
        <f>L17+N17</f>
        <v>64514744</v>
      </c>
      <c r="F17" s="6">
        <f t="shared" si="0"/>
        <v>55019.780160000002</v>
      </c>
      <c r="G17" s="7">
        <f t="shared" si="4"/>
        <v>8.5282490092497304E-4</v>
      </c>
      <c r="H17" s="5" t="s">
        <v>100</v>
      </c>
      <c r="I17" s="5">
        <v>9</v>
      </c>
      <c r="J17" s="5">
        <v>55</v>
      </c>
      <c r="K17" s="12">
        <f>E17/60</f>
        <v>1075245.7333333334</v>
      </c>
      <c r="L17" s="4">
        <v>21151535</v>
      </c>
      <c r="M17" s="4">
        <v>15370.9012</v>
      </c>
      <c r="N17" s="4">
        <v>43363209</v>
      </c>
      <c r="O17" s="4">
        <v>39648.878960000002</v>
      </c>
      <c r="P17" s="2">
        <v>12430524</v>
      </c>
      <c r="Q17" s="1" t="s">
        <v>99</v>
      </c>
      <c r="R17" s="1" t="s">
        <v>99</v>
      </c>
      <c r="S17" s="2">
        <v>43283870</v>
      </c>
      <c r="T17" s="2">
        <f>SUM(P17:S17)</f>
        <v>55714394</v>
      </c>
      <c r="U17" s="9">
        <f>P17*50%</f>
        <v>6215262</v>
      </c>
      <c r="V17" s="9" t="str">
        <f t="shared" si="1"/>
        <v/>
      </c>
      <c r="W17" s="9" t="str">
        <f t="shared" si="2"/>
        <v/>
      </c>
      <c r="X17" s="9">
        <f t="shared" si="5"/>
        <v>0</v>
      </c>
      <c r="Y17" s="9">
        <f t="shared" si="3"/>
        <v>6215262</v>
      </c>
      <c r="Z17" s="10">
        <f>Y17/E17</f>
        <v>9.6338629197691622E-2</v>
      </c>
      <c r="AA17" s="4">
        <f>IF(E17*$AA$1-F17&gt;0,E17*$AA$1-F17,0)</f>
        <v>4461012.2998400005</v>
      </c>
      <c r="AB17" s="4">
        <f>IF(E17*$AB$1-F17&gt;0,E17*$AB$1-F17,0)</f>
        <v>12847929.01984</v>
      </c>
      <c r="AC17" s="4">
        <f>IF(E17*$AC$1-F17&gt;0,E17*$AC$1-F17,0)</f>
        <v>32202352.219840001</v>
      </c>
      <c r="AD17" s="4">
        <f>IF(E17*$AD$1-F17&gt;0,E17*$AD$1-F17,0)</f>
        <v>64459724.219839998</v>
      </c>
    </row>
    <row r="18" spans="1:30">
      <c r="A18" s="31" t="s">
        <v>98</v>
      </c>
      <c r="B18" s="26" t="s">
        <v>37</v>
      </c>
      <c r="C18" s="8">
        <f t="shared" si="6"/>
        <v>17</v>
      </c>
      <c r="E18" s="6">
        <f>L18+N18</f>
        <v>169143333</v>
      </c>
      <c r="F18" s="6">
        <f t="shared" si="0"/>
        <v>8561974.5</v>
      </c>
      <c r="G18" s="7">
        <f t="shared" si="4"/>
        <v>5.0619639261808798E-2</v>
      </c>
      <c r="H18" s="5">
        <v>2</v>
      </c>
      <c r="I18" s="5">
        <v>9</v>
      </c>
      <c r="J18" s="5">
        <v>98</v>
      </c>
      <c r="K18" s="12">
        <f>E18/60</f>
        <v>2819055.55</v>
      </c>
      <c r="L18" s="4">
        <v>90151263</v>
      </c>
      <c r="M18" s="4">
        <v>4584656.8</v>
      </c>
      <c r="N18" s="4">
        <v>78992070</v>
      </c>
      <c r="O18" s="4">
        <v>3977317.7</v>
      </c>
      <c r="P18" s="1" t="s">
        <v>99</v>
      </c>
      <c r="Q18" s="1" t="s">
        <v>99</v>
      </c>
      <c r="R18" s="2">
        <v>34515975</v>
      </c>
      <c r="S18" s="2">
        <v>78841267</v>
      </c>
      <c r="T18" s="2">
        <f>SUM(P18:S18)</f>
        <v>113357242</v>
      </c>
      <c r="U18" s="9" t="e">
        <f>P18*50%</f>
        <v>#VALUE!</v>
      </c>
      <c r="V18" s="9" t="str">
        <f t="shared" si="1"/>
        <v/>
      </c>
      <c r="W18" s="9">
        <f t="shared" si="2"/>
        <v>34515975</v>
      </c>
      <c r="X18" s="9">
        <f t="shared" si="5"/>
        <v>0</v>
      </c>
      <c r="Y18" s="9">
        <f t="shared" si="3"/>
        <v>34515975</v>
      </c>
      <c r="Z18" s="10">
        <f>Y18/E18</f>
        <v>0.20406346728428248</v>
      </c>
      <c r="AA18" s="4">
        <f>IF(E18*$AA$1-F18&gt;0,E18*$AA$1-F18,0)</f>
        <v>3278058.8100000005</v>
      </c>
      <c r="AB18" s="4">
        <f>IF(E18*$AB$1-F18&gt;0,E18*$AB$1-F18,0)</f>
        <v>25266692.100000001</v>
      </c>
      <c r="AC18" s="4">
        <f>IF(E18*$AC$1-F18&gt;0,E18*$AC$1-F18,0)</f>
        <v>76009692</v>
      </c>
      <c r="AD18" s="4">
        <f>IF(E18*$AD$1-F18&gt;0,E18*$AD$1-F18,0)</f>
        <v>160581358.5</v>
      </c>
    </row>
    <row r="19" spans="1:30">
      <c r="A19" s="31" t="s">
        <v>98</v>
      </c>
      <c r="B19" s="26" t="s">
        <v>38</v>
      </c>
      <c r="C19" s="8">
        <f t="shared" si="6"/>
        <v>18</v>
      </c>
      <c r="D19" s="8">
        <v>3</v>
      </c>
      <c r="E19" s="6">
        <f>L19+N19</f>
        <v>43366927</v>
      </c>
      <c r="F19" s="6">
        <f t="shared" si="0"/>
        <v>7021790.8000000007</v>
      </c>
      <c r="G19" s="7">
        <f t="shared" si="4"/>
        <v>0.16191580279598786</v>
      </c>
      <c r="H19" s="5" t="s">
        <v>102</v>
      </c>
      <c r="I19" s="5">
        <v>7</v>
      </c>
      <c r="J19" s="5">
        <v>119</v>
      </c>
      <c r="K19" s="12">
        <v>0</v>
      </c>
      <c r="L19" s="4">
        <v>11117491</v>
      </c>
      <c r="M19" s="4">
        <v>1833942.6400000001</v>
      </c>
      <c r="N19" s="4">
        <v>32249436</v>
      </c>
      <c r="O19" s="4">
        <v>5187848.16</v>
      </c>
      <c r="P19" s="2">
        <v>76541470</v>
      </c>
      <c r="Q19" s="1" t="s">
        <v>99</v>
      </c>
      <c r="R19" s="1" t="s">
        <v>99</v>
      </c>
      <c r="S19" s="2">
        <v>32122925</v>
      </c>
      <c r="T19" s="2">
        <f>SUM(P19:S19)</f>
        <v>108664395</v>
      </c>
      <c r="U19" s="9">
        <f>P19*50%</f>
        <v>38270735</v>
      </c>
      <c r="V19" s="9">
        <f t="shared" si="1"/>
        <v>12383621</v>
      </c>
      <c r="W19" s="9" t="str">
        <f t="shared" si="2"/>
        <v/>
      </c>
      <c r="X19" s="9">
        <f t="shared" si="5"/>
        <v>0</v>
      </c>
      <c r="Y19" s="9">
        <f t="shared" si="3"/>
        <v>50654356</v>
      </c>
      <c r="Z19" s="10">
        <f>Y19/E19</f>
        <v>1.1680411664861565</v>
      </c>
      <c r="AA19" s="4">
        <f>IF(E19*$AA$1-F19&gt;0,E19*$AA$1-F19,0)</f>
        <v>0</v>
      </c>
      <c r="AB19" s="4">
        <f>IF(E19*$AB$1-F19&gt;0,E19*$AB$1-F19,0)</f>
        <v>1651594.5999999996</v>
      </c>
      <c r="AC19" s="4">
        <f>IF(E19*$AC$1-F19&gt;0,E19*$AC$1-F19,0)</f>
        <v>14661672.699999999</v>
      </c>
      <c r="AD19" s="4">
        <f>IF(E19*$AD$1-F19&gt;0,E19*$AD$1-F19,0)</f>
        <v>36345136.200000003</v>
      </c>
    </row>
    <row r="20" spans="1:30">
      <c r="A20" s="31" t="s">
        <v>98</v>
      </c>
      <c r="B20" s="26" t="s">
        <v>39</v>
      </c>
      <c r="C20" s="8">
        <f t="shared" si="6"/>
        <v>19</v>
      </c>
      <c r="D20" s="8">
        <v>4</v>
      </c>
      <c r="E20" s="6">
        <f>L20+N20</f>
        <v>101353329</v>
      </c>
      <c r="F20" s="6">
        <f t="shared" si="0"/>
        <v>25784931.350000001</v>
      </c>
      <c r="G20" s="7">
        <f t="shared" si="4"/>
        <v>0.25440635847294174</v>
      </c>
      <c r="H20" s="5" t="s">
        <v>101</v>
      </c>
      <c r="I20" s="5">
        <v>12</v>
      </c>
      <c r="J20" s="5">
        <v>138</v>
      </c>
      <c r="K20" s="12">
        <v>0</v>
      </c>
      <c r="L20" s="4">
        <v>12290378</v>
      </c>
      <c r="M20" s="4">
        <v>5646864.1000000006</v>
      </c>
      <c r="N20" s="4">
        <v>89062951</v>
      </c>
      <c r="O20" s="4">
        <v>20138067.25</v>
      </c>
      <c r="P20" s="1" t="s">
        <v>99</v>
      </c>
      <c r="Q20" s="22">
        <v>12383621</v>
      </c>
      <c r="R20" s="1" t="s">
        <v>99</v>
      </c>
      <c r="S20" s="2">
        <v>88910016</v>
      </c>
      <c r="T20" s="2">
        <f>SUM(P20:S20)</f>
        <v>101293637</v>
      </c>
      <c r="U20" s="9" t="e">
        <f>P20*50%</f>
        <v>#VALUE!</v>
      </c>
      <c r="V20" s="9" t="str">
        <f t="shared" si="1"/>
        <v/>
      </c>
      <c r="W20" s="9" t="str">
        <f t="shared" si="2"/>
        <v/>
      </c>
      <c r="X20" s="9">
        <f t="shared" si="5"/>
        <v>0</v>
      </c>
      <c r="Y20" s="9">
        <f t="shared" si="3"/>
        <v>0</v>
      </c>
      <c r="Z20" s="10">
        <f>Y20/E20</f>
        <v>0</v>
      </c>
      <c r="AA20" s="4">
        <f>IF(E20*$AA$1-F20&gt;0,E20*$AA$1-F20,0)</f>
        <v>0</v>
      </c>
      <c r="AB20" s="4">
        <f>IF(E20*$AB$1-F20&gt;0,E20*$AB$1-F20,0)</f>
        <v>0</v>
      </c>
      <c r="AC20" s="4">
        <f>IF(E20*$AC$1-F20&gt;0,E20*$AC$1-F20,0)</f>
        <v>24891733.149999999</v>
      </c>
      <c r="AD20" s="4">
        <f>IF(E20*$AD$1-F20&gt;0,E20*$AD$1-F20,0)</f>
        <v>75568397.650000006</v>
      </c>
    </row>
    <row r="21" spans="1:30">
      <c r="A21" s="31" t="s">
        <v>98</v>
      </c>
      <c r="B21" s="26" t="s">
        <v>42</v>
      </c>
      <c r="C21" s="8">
        <f t="shared" si="6"/>
        <v>20</v>
      </c>
      <c r="D21" s="8">
        <v>5</v>
      </c>
      <c r="E21" s="6">
        <f>L21+N21</f>
        <v>119900703</v>
      </c>
      <c r="F21" s="6">
        <f t="shared" si="0"/>
        <v>119984586</v>
      </c>
      <c r="G21" s="7">
        <f t="shared" si="4"/>
        <v>1.0006996039047411</v>
      </c>
      <c r="H21" s="5">
        <v>3</v>
      </c>
      <c r="I21" s="5">
        <v>12</v>
      </c>
      <c r="J21" s="5">
        <v>206</v>
      </c>
      <c r="K21" s="12">
        <v>0</v>
      </c>
      <c r="L21" s="4">
        <v>98782028</v>
      </c>
      <c r="M21" s="4">
        <v>98792677</v>
      </c>
      <c r="N21" s="4">
        <v>21118675</v>
      </c>
      <c r="O21" s="4">
        <v>21191909</v>
      </c>
      <c r="P21" s="1" t="s">
        <v>99</v>
      </c>
      <c r="Q21" s="2" t="s">
        <v>99</v>
      </c>
      <c r="R21" s="2">
        <v>65559587</v>
      </c>
      <c r="S21" s="2">
        <v>21061843</v>
      </c>
      <c r="T21" s="2">
        <f>SUM(P21:S21)</f>
        <v>86621430</v>
      </c>
      <c r="U21" s="9" t="e">
        <f>P21*50%</f>
        <v>#VALUE!</v>
      </c>
      <c r="V21" s="9" t="str">
        <f t="shared" si="1"/>
        <v/>
      </c>
      <c r="W21" s="9">
        <f t="shared" si="2"/>
        <v>65559587</v>
      </c>
      <c r="X21" s="9">
        <f t="shared" si="5"/>
        <v>0</v>
      </c>
      <c r="Y21" s="9">
        <f t="shared" si="3"/>
        <v>65559587</v>
      </c>
      <c r="Z21" s="10">
        <f>Y21/E21</f>
        <v>0.54678234038377571</v>
      </c>
      <c r="AA21" s="4">
        <f>IF(E21*$AA$1-F21&gt;0,E21*$AA$1-F21,0)</f>
        <v>0</v>
      </c>
      <c r="AB21" s="4">
        <f>IF(E21*$AB$1-F21&gt;0,E21*$AB$1-F21,0)</f>
        <v>0</v>
      </c>
      <c r="AC21" s="4">
        <f>IF(E21*$AC$1-F21&gt;0,E21*$AC$1-F21,0)</f>
        <v>0</v>
      </c>
      <c r="AD21" s="4">
        <f>IF(E21*$AD$1-F21&gt;0,E21*$AD$1-F21,0)</f>
        <v>0</v>
      </c>
    </row>
    <row r="22" spans="1:30">
      <c r="A22" s="31" t="s">
        <v>98</v>
      </c>
      <c r="B22" s="26" t="s">
        <v>43</v>
      </c>
      <c r="C22" s="8">
        <f t="shared" si="6"/>
        <v>21</v>
      </c>
      <c r="D22" s="8">
        <v>1</v>
      </c>
      <c r="E22" s="6">
        <f>L22+N22</f>
        <v>113967501</v>
      </c>
      <c r="F22" s="6">
        <f t="shared" si="0"/>
        <v>170825.41960000002</v>
      </c>
      <c r="G22" s="7">
        <f t="shared" si="4"/>
        <v>1.4988958966468873E-3</v>
      </c>
      <c r="H22" s="5" t="s">
        <v>102</v>
      </c>
      <c r="I22" s="5">
        <v>3</v>
      </c>
      <c r="J22" s="5">
        <v>33</v>
      </c>
      <c r="K22" s="12">
        <f>E22/60</f>
        <v>1899458.35</v>
      </c>
      <c r="L22" s="4">
        <v>23614367</v>
      </c>
      <c r="M22" s="4">
        <v>54472.543120000002</v>
      </c>
      <c r="N22" s="4">
        <v>90353134</v>
      </c>
      <c r="O22" s="4">
        <v>116352.87648000001</v>
      </c>
      <c r="P22" s="2">
        <v>56822705</v>
      </c>
      <c r="Q22" s="1" t="s">
        <v>99</v>
      </c>
      <c r="R22" s="2">
        <v>78828425</v>
      </c>
      <c r="S22" s="2">
        <v>90001421</v>
      </c>
      <c r="T22" s="2">
        <f>SUM(P22:S22)</f>
        <v>225652551</v>
      </c>
      <c r="U22" s="9">
        <f>P22*50%</f>
        <v>28411352.5</v>
      </c>
      <c r="V22" s="9" t="str">
        <f t="shared" si="1"/>
        <v/>
      </c>
      <c r="W22" s="9">
        <f t="shared" si="2"/>
        <v>78828425</v>
      </c>
      <c r="X22" s="9">
        <f t="shared" si="5"/>
        <v>0</v>
      </c>
      <c r="Y22" s="9">
        <f t="shared" si="3"/>
        <v>107239777.5</v>
      </c>
      <c r="Z22" s="10">
        <f>Y22/E22</f>
        <v>0.94096805281358231</v>
      </c>
      <c r="AA22" s="4">
        <f>IF(E22*$AA$1-F22&gt;0,E22*$AA$1-F22,0)</f>
        <v>7806899.6504000006</v>
      </c>
      <c r="AB22" s="4">
        <f>IF(E22*$AB$1-F22&gt;0,E22*$AB$1-F22,0)</f>
        <v>22622674.780400004</v>
      </c>
      <c r="AC22" s="4">
        <f>IF(E22*$AC$1-F22&gt;0,E22*$AC$1-F22,0)</f>
        <v>56812925.080399998</v>
      </c>
      <c r="AD22" s="4">
        <f>IF(E22*$AD$1-F22&gt;0,E22*$AD$1-F22,0)</f>
        <v>113796675.5804</v>
      </c>
    </row>
    <row r="23" spans="1:30">
      <c r="A23" s="31" t="s">
        <v>98</v>
      </c>
      <c r="B23" s="26" t="s">
        <v>44</v>
      </c>
      <c r="C23" s="8">
        <f t="shared" si="6"/>
        <v>22</v>
      </c>
      <c r="E23" s="6">
        <f>L23+N23</f>
        <v>99063392</v>
      </c>
      <c r="F23" s="6">
        <f t="shared" si="0"/>
        <v>5052591.75</v>
      </c>
      <c r="G23" s="7">
        <f t="shared" si="4"/>
        <v>5.1003621499251708E-2</v>
      </c>
      <c r="H23" s="5">
        <v>1</v>
      </c>
      <c r="I23" s="5">
        <v>8</v>
      </c>
      <c r="J23" s="5">
        <v>81</v>
      </c>
      <c r="K23" s="12">
        <f>E23/60</f>
        <v>1651056.5333333334</v>
      </c>
      <c r="L23" s="4">
        <v>87795672</v>
      </c>
      <c r="M23" s="4">
        <v>4466329.05</v>
      </c>
      <c r="N23" s="4">
        <v>11267720</v>
      </c>
      <c r="O23" s="4">
        <v>586262.70000000007</v>
      </c>
      <c r="P23" s="1" t="s">
        <v>99</v>
      </c>
      <c r="Q23" s="1" t="s">
        <v>99</v>
      </c>
      <c r="R23" s="1" t="s">
        <v>99</v>
      </c>
      <c r="S23" s="2">
        <v>87552013</v>
      </c>
      <c r="T23" s="2">
        <f>SUM(P23:S23)</f>
        <v>87552013</v>
      </c>
      <c r="U23" s="9" t="e">
        <f>P23*50%</f>
        <v>#VALUE!</v>
      </c>
      <c r="V23" s="9" t="str">
        <f t="shared" si="1"/>
        <v/>
      </c>
      <c r="W23" s="9" t="str">
        <f t="shared" si="2"/>
        <v/>
      </c>
      <c r="X23" s="9">
        <f t="shared" si="5"/>
        <v>0</v>
      </c>
      <c r="Y23" s="9">
        <f t="shared" si="3"/>
        <v>0</v>
      </c>
      <c r="Z23" s="10">
        <f>Y23/E23</f>
        <v>0</v>
      </c>
      <c r="AA23" s="4">
        <f>IF(E23*$AA$1-F23&gt;0,E23*$AA$1-F23,0)</f>
        <v>1881845.6900000004</v>
      </c>
      <c r="AB23" s="4">
        <f>IF(E23*$AB$1-F23&gt;0,E23*$AB$1-F23,0)</f>
        <v>14760086.650000002</v>
      </c>
      <c r="AC23" s="4">
        <f>IF(E23*$AC$1-F23&gt;0,E23*$AC$1-F23,0)</f>
        <v>44479104.25</v>
      </c>
      <c r="AD23" s="4">
        <f>IF(E23*$AD$1-F23&gt;0,E23*$AD$1-F23,0)</f>
        <v>94010800.25</v>
      </c>
    </row>
    <row r="24" spans="1:30">
      <c r="A24" s="31" t="s">
        <v>98</v>
      </c>
      <c r="B24" s="26" t="s">
        <v>45</v>
      </c>
      <c r="C24" s="8">
        <f t="shared" si="6"/>
        <v>23</v>
      </c>
      <c r="E24" s="6">
        <f>L24+N24</f>
        <v>46985994</v>
      </c>
      <c r="F24" s="6">
        <f t="shared" si="0"/>
        <v>7596230.8800000008</v>
      </c>
      <c r="G24" s="7">
        <f t="shared" si="4"/>
        <v>0.16167011131019174</v>
      </c>
      <c r="H24" s="5">
        <v>3</v>
      </c>
      <c r="I24" s="5">
        <v>14</v>
      </c>
      <c r="J24" s="5">
        <v>105</v>
      </c>
      <c r="K24" s="12">
        <f>E24/60</f>
        <v>783099.9</v>
      </c>
      <c r="L24" s="4">
        <v>34588026</v>
      </c>
      <c r="M24" s="4">
        <v>5580216.4000000004</v>
      </c>
      <c r="N24" s="4">
        <v>12397968</v>
      </c>
      <c r="O24" s="4">
        <v>2016014.48</v>
      </c>
      <c r="P24" s="1" t="s">
        <v>99</v>
      </c>
      <c r="Q24" s="1" t="s">
        <v>99</v>
      </c>
      <c r="R24" s="1" t="s">
        <v>99</v>
      </c>
      <c r="S24" s="2">
        <v>12325523</v>
      </c>
      <c r="T24" s="2">
        <f>SUM(P24:S24)</f>
        <v>12325523</v>
      </c>
      <c r="U24" s="9" t="e">
        <f>P24*50%</f>
        <v>#VALUE!</v>
      </c>
      <c r="V24" s="9">
        <f t="shared" si="1"/>
        <v>87644598</v>
      </c>
      <c r="W24" s="9" t="str">
        <f t="shared" si="2"/>
        <v/>
      </c>
      <c r="X24" s="9">
        <f t="shared" si="5"/>
        <v>0</v>
      </c>
      <c r="Y24" s="9">
        <f t="shared" si="3"/>
        <v>87644598</v>
      </c>
      <c r="Z24" s="10">
        <f>Y24/E24</f>
        <v>1.8653345505471268</v>
      </c>
      <c r="AA24" s="4">
        <f>IF(E24*$AA$1-F24&gt;0,E24*$AA$1-F24,0)</f>
        <v>0</v>
      </c>
      <c r="AB24" s="4">
        <f>IF(E24*$AB$1-F24&gt;0,E24*$AB$1-F24,0)</f>
        <v>1800967.92</v>
      </c>
      <c r="AC24" s="4">
        <f>IF(E24*$AC$1-F24&gt;0,E24*$AC$1-F24,0)</f>
        <v>15896766.119999999</v>
      </c>
      <c r="AD24" s="4">
        <f>IF(E24*$AD$1-F24&gt;0,E24*$AD$1-F24,0)</f>
        <v>39389763.119999997</v>
      </c>
    </row>
    <row r="25" spans="1:30">
      <c r="A25" s="31" t="s">
        <v>98</v>
      </c>
      <c r="B25" s="26" t="s">
        <v>46</v>
      </c>
      <c r="C25" s="8">
        <f t="shared" si="6"/>
        <v>24</v>
      </c>
      <c r="D25" s="8">
        <v>4</v>
      </c>
      <c r="E25" s="6">
        <f>L25+N25</f>
        <v>175506335</v>
      </c>
      <c r="F25" s="6">
        <f t="shared" si="0"/>
        <v>79016920.900000006</v>
      </c>
      <c r="G25" s="7">
        <f t="shared" si="4"/>
        <v>0.4502226139016578</v>
      </c>
      <c r="H25" s="5" t="s">
        <v>102</v>
      </c>
      <c r="I25" s="5">
        <v>10</v>
      </c>
      <c r="J25" s="5">
        <v>165</v>
      </c>
      <c r="K25" s="12">
        <f>E25/60</f>
        <v>2925105.5833333335</v>
      </c>
      <c r="L25" s="4">
        <v>76596595</v>
      </c>
      <c r="M25" s="4">
        <v>34505988.5</v>
      </c>
      <c r="N25" s="4">
        <v>98909740</v>
      </c>
      <c r="O25" s="4">
        <v>44510932.399999999</v>
      </c>
      <c r="P25" s="2">
        <v>76619627</v>
      </c>
      <c r="Q25" s="22">
        <v>87644598</v>
      </c>
      <c r="R25" s="1" t="s">
        <v>99</v>
      </c>
      <c r="S25" s="2">
        <v>98788205</v>
      </c>
      <c r="T25" s="2">
        <f>SUM(P25:S25)</f>
        <v>263052430</v>
      </c>
      <c r="U25" s="9">
        <f>P25*50%</f>
        <v>38309813.5</v>
      </c>
      <c r="V25" s="9" t="str">
        <f t="shared" si="1"/>
        <v/>
      </c>
      <c r="W25" s="9" t="str">
        <f t="shared" si="2"/>
        <v/>
      </c>
      <c r="X25" s="9">
        <f t="shared" si="5"/>
        <v>0</v>
      </c>
      <c r="Y25" s="9">
        <f t="shared" si="3"/>
        <v>38309813.5</v>
      </c>
      <c r="Z25" s="10">
        <f>Y25/E25</f>
        <v>0.21828165632881572</v>
      </c>
      <c r="AA25" s="4">
        <f>IF(E25*$AA$1-F25&gt;0,E25*$AA$1-F25,0)</f>
        <v>0</v>
      </c>
      <c r="AB25" s="4">
        <f>IF(E25*$AB$1-F25&gt;0,E25*$AB$1-F25,0)</f>
        <v>0</v>
      </c>
      <c r="AC25" s="4">
        <f>IF(E25*$AC$1-F25&gt;0,E25*$AC$1-F25,0)</f>
        <v>8736246.599999994</v>
      </c>
      <c r="AD25" s="4">
        <f>IF(E25*$AD$1-F25&gt;0,E25*$AD$1-F25,0)</f>
        <v>96489414.099999994</v>
      </c>
    </row>
    <row r="26" spans="1:30">
      <c r="A26" s="31" t="s">
        <v>98</v>
      </c>
      <c r="B26" s="26" t="s">
        <v>49</v>
      </c>
      <c r="C26" s="8">
        <f t="shared" si="6"/>
        <v>25</v>
      </c>
      <c r="E26" s="6">
        <f>L26+N26</f>
        <v>69479428</v>
      </c>
      <c r="F26" s="6">
        <f t="shared" si="0"/>
        <v>69294048</v>
      </c>
      <c r="G26" s="7">
        <f t="shared" si="4"/>
        <v>0.99733187210464658</v>
      </c>
      <c r="H26" s="5" t="s">
        <v>101</v>
      </c>
      <c r="I26" s="5">
        <v>12</v>
      </c>
      <c r="J26" s="5">
        <v>213</v>
      </c>
      <c r="K26" s="12">
        <v>0</v>
      </c>
      <c r="L26" s="4">
        <v>45809722</v>
      </c>
      <c r="M26" s="4">
        <v>45734990</v>
      </c>
      <c r="N26" s="4">
        <v>23669706</v>
      </c>
      <c r="O26" s="4">
        <v>23559058</v>
      </c>
      <c r="P26" s="2">
        <v>45817526</v>
      </c>
      <c r="Q26" s="2" t="s">
        <v>99</v>
      </c>
      <c r="R26" s="2">
        <v>23392192</v>
      </c>
      <c r="S26" s="2">
        <v>23614782</v>
      </c>
      <c r="T26" s="2">
        <f>SUM(P26:S26)</f>
        <v>92824500</v>
      </c>
      <c r="U26" s="9">
        <f>P26*50%</f>
        <v>22908763</v>
      </c>
      <c r="V26" s="9" t="str">
        <f t="shared" si="1"/>
        <v/>
      </c>
      <c r="W26" s="9">
        <f t="shared" si="2"/>
        <v>23392192</v>
      </c>
      <c r="X26" s="9">
        <f t="shared" si="5"/>
        <v>0</v>
      </c>
      <c r="Y26" s="9">
        <f t="shared" si="3"/>
        <v>46300955</v>
      </c>
      <c r="Z26" s="10">
        <f>Y26/E26</f>
        <v>0.66639804518828216</v>
      </c>
      <c r="AA26" s="4">
        <f>IF(E26*$AA$1-F26&gt;0,E26*$AA$1-F26,0)</f>
        <v>0</v>
      </c>
      <c r="AB26" s="4">
        <f>IF(E26*$AB$1-F26&gt;0,E26*$AB$1-F26,0)</f>
        <v>0</v>
      </c>
      <c r="AC26" s="4">
        <f>IF(E26*$AC$1-F26&gt;0,E26*$AC$1-F26,0)</f>
        <v>0</v>
      </c>
      <c r="AD26" s="4">
        <f>IF(E26*$AD$1-F26&gt;0,E26*$AD$1-F26,0)</f>
        <v>185380</v>
      </c>
    </row>
    <row r="27" spans="1:30">
      <c r="A27" s="31" t="s">
        <v>98</v>
      </c>
      <c r="B27" s="26" t="s">
        <v>50</v>
      </c>
      <c r="C27" s="8">
        <f t="shared" si="6"/>
        <v>26</v>
      </c>
      <c r="E27" s="6">
        <f>L27+N27</f>
        <v>153225502</v>
      </c>
      <c r="F27" s="6">
        <f t="shared" si="0"/>
        <v>144905.91440000001</v>
      </c>
      <c r="G27" s="7">
        <f t="shared" si="4"/>
        <v>9.4570363620019343E-4</v>
      </c>
      <c r="H27" s="5">
        <v>2</v>
      </c>
      <c r="I27" s="5">
        <v>6</v>
      </c>
      <c r="J27" s="5">
        <v>36</v>
      </c>
      <c r="K27" s="12">
        <f>E27/60</f>
        <v>2553758.3666666667</v>
      </c>
      <c r="L27" s="4">
        <v>65588263</v>
      </c>
      <c r="M27" s="4">
        <v>69007.568719999996</v>
      </c>
      <c r="N27" s="4">
        <v>87637239</v>
      </c>
      <c r="O27" s="4">
        <v>75898.345679999999</v>
      </c>
      <c r="P27" s="1" t="s">
        <v>99</v>
      </c>
      <c r="Q27" s="1" t="s">
        <v>99</v>
      </c>
      <c r="R27" s="1" t="s">
        <v>99</v>
      </c>
      <c r="S27" s="2">
        <v>87631847</v>
      </c>
      <c r="T27" s="2">
        <f>SUM(P27:S27)</f>
        <v>87631847</v>
      </c>
      <c r="U27" s="9" t="e">
        <f>P27*50%</f>
        <v>#VALUE!</v>
      </c>
      <c r="V27" s="9">
        <f t="shared" si="1"/>
        <v>56717181</v>
      </c>
      <c r="W27" s="9" t="str">
        <f t="shared" si="2"/>
        <v/>
      </c>
      <c r="X27" s="9">
        <f t="shared" si="5"/>
        <v>0</v>
      </c>
      <c r="Y27" s="9">
        <f t="shared" si="3"/>
        <v>56717181</v>
      </c>
      <c r="Z27" s="10">
        <f>Y27/E27</f>
        <v>0.37015496937317915</v>
      </c>
      <c r="AA27" s="4">
        <f>IF(E27*$AA$1-F27&gt;0,E27*$AA$1-F27,0)</f>
        <v>10580879.2256</v>
      </c>
      <c r="AB27" s="4">
        <f>IF(E27*$AB$1-F27&gt;0,E27*$AB$1-F27,0)</f>
        <v>30500194.485600002</v>
      </c>
      <c r="AC27" s="4">
        <f>IF(E27*$AC$1-F27&gt;0,E27*$AC$1-F27,0)</f>
        <v>76467845.085600004</v>
      </c>
      <c r="AD27" s="4">
        <f>IF(E27*$AD$1-F27&gt;0,E27*$AD$1-F27,0)</f>
        <v>153080596.08559999</v>
      </c>
    </row>
    <row r="28" spans="1:30">
      <c r="A28" s="31" t="s">
        <v>98</v>
      </c>
      <c r="B28" s="26" t="s">
        <v>51</v>
      </c>
      <c r="C28" s="8">
        <f t="shared" si="6"/>
        <v>27</v>
      </c>
      <c r="E28" s="6">
        <f>L28+N28</f>
        <v>91470832</v>
      </c>
      <c r="F28" s="6">
        <f t="shared" si="0"/>
        <v>4674112.0999999996</v>
      </c>
      <c r="G28" s="7">
        <f t="shared" si="4"/>
        <v>5.1099481635850867E-2</v>
      </c>
      <c r="H28" s="5">
        <v>2</v>
      </c>
      <c r="I28" s="5">
        <v>5</v>
      </c>
      <c r="J28" s="5">
        <v>86</v>
      </c>
      <c r="K28" s="12">
        <f>E28/60</f>
        <v>1524513.8666666667</v>
      </c>
      <c r="L28" s="4">
        <v>56797879</v>
      </c>
      <c r="M28" s="4">
        <v>2928590.6</v>
      </c>
      <c r="N28" s="4">
        <v>34672953</v>
      </c>
      <c r="O28" s="4">
        <v>1745521.5</v>
      </c>
      <c r="P28" s="1" t="s">
        <v>99</v>
      </c>
      <c r="Q28" s="22">
        <v>56717181</v>
      </c>
      <c r="R28" s="2">
        <v>67958565</v>
      </c>
      <c r="S28" s="2">
        <v>34412745</v>
      </c>
      <c r="T28" s="2">
        <f>SUM(P28:S28)</f>
        <v>159088491</v>
      </c>
      <c r="U28" s="9" t="e">
        <f>P28*50%</f>
        <v>#VALUE!</v>
      </c>
      <c r="V28" s="9" t="str">
        <f t="shared" si="1"/>
        <v/>
      </c>
      <c r="W28" s="9">
        <f t="shared" si="2"/>
        <v>67958565</v>
      </c>
      <c r="X28" s="9">
        <f t="shared" si="5"/>
        <v>0</v>
      </c>
      <c r="Y28" s="9">
        <f t="shared" si="3"/>
        <v>67958565</v>
      </c>
      <c r="Z28" s="10">
        <f>Y28/E28</f>
        <v>0.74295339305539498</v>
      </c>
      <c r="AA28" s="4">
        <f>IF(E28*$AA$1-F28&gt;0,E28*$AA$1-F28,0)</f>
        <v>1728846.1400000006</v>
      </c>
      <c r="AB28" s="4">
        <f>IF(E28*$AB$1-F28&gt;0,E28*$AB$1-F28,0)</f>
        <v>13620054.300000003</v>
      </c>
      <c r="AC28" s="4">
        <f>IF(E28*$AC$1-F28&gt;0,E28*$AC$1-F28,0)</f>
        <v>41061303.899999999</v>
      </c>
      <c r="AD28" s="4">
        <f>IF(E28*$AD$1-F28&gt;0,E28*$AD$1-F28,0)</f>
        <v>86796719.900000006</v>
      </c>
    </row>
    <row r="29" spans="1:30">
      <c r="A29" s="31" t="s">
        <v>98</v>
      </c>
      <c r="B29" s="26" t="s">
        <v>52</v>
      </c>
      <c r="C29" s="8">
        <f t="shared" si="6"/>
        <v>28</v>
      </c>
      <c r="D29" s="8">
        <v>3</v>
      </c>
      <c r="E29" s="6">
        <f>L29+N29</f>
        <v>130938546</v>
      </c>
      <c r="F29" s="6">
        <f t="shared" si="0"/>
        <v>21068306.280000001</v>
      </c>
      <c r="G29" s="7">
        <f t="shared" si="4"/>
        <v>0.16090224707398235</v>
      </c>
      <c r="H29" s="5" t="s">
        <v>101</v>
      </c>
      <c r="I29" s="5">
        <v>12</v>
      </c>
      <c r="J29" s="5">
        <v>116</v>
      </c>
      <c r="K29" s="12">
        <f>E29/60</f>
        <v>2182309.1</v>
      </c>
      <c r="L29" s="4">
        <v>54241466</v>
      </c>
      <c r="M29" s="4">
        <v>8716967.6799999997</v>
      </c>
      <c r="N29" s="4">
        <v>76697080</v>
      </c>
      <c r="O29" s="4">
        <v>12351338.6</v>
      </c>
      <c r="P29" s="2" t="s">
        <v>99</v>
      </c>
      <c r="Q29" s="2" t="s">
        <v>99</v>
      </c>
      <c r="R29" s="1" t="s">
        <v>99</v>
      </c>
      <c r="S29" s="2" t="s">
        <v>99</v>
      </c>
      <c r="T29" s="2">
        <f>SUM(P29:S29)</f>
        <v>0</v>
      </c>
      <c r="U29" s="9" t="e">
        <f>P29*50%</f>
        <v>#VALUE!</v>
      </c>
      <c r="V29" s="9" t="str">
        <f t="shared" si="1"/>
        <v/>
      </c>
      <c r="W29" s="9" t="str">
        <f t="shared" si="2"/>
        <v/>
      </c>
      <c r="X29" s="9" t="e">
        <f t="shared" si="5"/>
        <v>#VALUE!</v>
      </c>
      <c r="Y29" s="9">
        <f t="shared" si="3"/>
        <v>0</v>
      </c>
      <c r="Z29" s="10">
        <f>Y29/E29</f>
        <v>0</v>
      </c>
      <c r="AA29" s="4">
        <f>IF(E29*$AA$1-F29&gt;0,E29*$AA$1-F29,0)</f>
        <v>0</v>
      </c>
      <c r="AB29" s="4">
        <f>IF(E29*$AB$1-F29&gt;0,E29*$AB$1-F29,0)</f>
        <v>5119402.9200000018</v>
      </c>
      <c r="AC29" s="4">
        <f>IF(E29*$AC$1-F29&gt;0,E29*$AC$1-F29,0)</f>
        <v>44400966.719999999</v>
      </c>
      <c r="AD29" s="4">
        <f>IF(E29*$AD$1-F29&gt;0,E29*$AD$1-F29,0)</f>
        <v>109870239.72</v>
      </c>
    </row>
    <row r="30" spans="1:30">
      <c r="A30" s="31" t="s">
        <v>98</v>
      </c>
      <c r="B30" s="26" t="s">
        <v>53</v>
      </c>
      <c r="C30" s="8">
        <f t="shared" si="6"/>
        <v>29</v>
      </c>
      <c r="D30" s="8">
        <v>4</v>
      </c>
      <c r="E30" s="6">
        <f>L30+N30</f>
        <v>113646739</v>
      </c>
      <c r="F30" s="6">
        <f t="shared" si="0"/>
        <v>51173979.799999997</v>
      </c>
      <c r="G30" s="7">
        <f t="shared" si="4"/>
        <v>0.4502899093303504</v>
      </c>
      <c r="H30" s="5">
        <v>3</v>
      </c>
      <c r="I30" s="5">
        <v>11</v>
      </c>
      <c r="J30" s="5">
        <v>139</v>
      </c>
      <c r="K30" s="12">
        <f>E30/60</f>
        <v>1894112.3166666667</v>
      </c>
      <c r="L30" s="4">
        <v>67893501</v>
      </c>
      <c r="M30" s="4">
        <v>30571699.350000001</v>
      </c>
      <c r="N30" s="4">
        <v>45753238</v>
      </c>
      <c r="O30" s="4">
        <v>20602280.449999999</v>
      </c>
      <c r="P30" s="2" t="s">
        <v>99</v>
      </c>
      <c r="Q30" s="1" t="s">
        <v>99</v>
      </c>
      <c r="R30" s="1" t="s">
        <v>99</v>
      </c>
      <c r="S30" s="2" t="s">
        <v>99</v>
      </c>
      <c r="T30" s="2">
        <f>SUM(P30:S30)</f>
        <v>0</v>
      </c>
      <c r="U30" s="9" t="e">
        <f>P30*50%</f>
        <v>#VALUE!</v>
      </c>
      <c r="V30" s="9" t="str">
        <f t="shared" si="1"/>
        <v/>
      </c>
      <c r="W30" s="9" t="str">
        <f t="shared" si="2"/>
        <v/>
      </c>
      <c r="X30" s="9" t="e">
        <f t="shared" si="5"/>
        <v>#VALUE!</v>
      </c>
      <c r="Y30" s="9">
        <f t="shared" si="3"/>
        <v>0</v>
      </c>
      <c r="Z30" s="10">
        <f>Y30/E30</f>
        <v>0</v>
      </c>
      <c r="AA30" s="4">
        <f>IF(E30*$AA$1-F30&gt;0,E30*$AA$1-F30,0)</f>
        <v>0</v>
      </c>
      <c r="AB30" s="4">
        <f>IF(E30*$AB$1-F30&gt;0,E30*$AB$1-F30,0)</f>
        <v>0</v>
      </c>
      <c r="AC30" s="4">
        <f>IF(E30*$AC$1-F30&gt;0,E30*$AC$1-F30,0)</f>
        <v>5649389.700000003</v>
      </c>
      <c r="AD30" s="4">
        <f>IF(E30*$AD$1-F30&gt;0,E30*$AD$1-F30,0)</f>
        <v>62472759.200000003</v>
      </c>
    </row>
    <row r="31" spans="1:30">
      <c r="A31" s="31" t="s">
        <v>98</v>
      </c>
      <c r="B31" s="26" t="s">
        <v>54</v>
      </c>
      <c r="C31" s="8">
        <f t="shared" si="6"/>
        <v>30</v>
      </c>
      <c r="E31" s="6">
        <f>L31+N31</f>
        <v>108662291</v>
      </c>
      <c r="F31" s="6">
        <f t="shared" si="0"/>
        <v>108746802</v>
      </c>
      <c r="G31" s="7">
        <f t="shared" si="4"/>
        <v>1.0007777399061097</v>
      </c>
      <c r="H31" s="5" t="s">
        <v>100</v>
      </c>
      <c r="I31" s="5">
        <v>16</v>
      </c>
      <c r="J31" s="5">
        <v>211</v>
      </c>
      <c r="K31" s="12">
        <v>0</v>
      </c>
      <c r="L31" s="4">
        <v>43216374</v>
      </c>
      <c r="M31" s="4">
        <v>43298773</v>
      </c>
      <c r="N31" s="4">
        <v>65445917</v>
      </c>
      <c r="O31" s="4">
        <v>65448029</v>
      </c>
      <c r="P31" s="2" t="s">
        <v>99</v>
      </c>
      <c r="Q31" s="1" t="s">
        <v>99</v>
      </c>
      <c r="R31" s="1" t="s">
        <v>99</v>
      </c>
      <c r="S31" s="2" t="s">
        <v>99</v>
      </c>
      <c r="T31" s="2">
        <f>SUM(P31:S31)</f>
        <v>0</v>
      </c>
      <c r="U31" s="9" t="e">
        <f>P31*50%</f>
        <v>#VALUE!</v>
      </c>
      <c r="V31" s="9" t="str">
        <f t="shared" si="1"/>
        <v/>
      </c>
      <c r="W31" s="9" t="str">
        <f t="shared" si="2"/>
        <v/>
      </c>
      <c r="X31" s="9" t="e">
        <f t="shared" si="5"/>
        <v>#VALUE!</v>
      </c>
      <c r="Y31" s="9">
        <f t="shared" si="3"/>
        <v>0</v>
      </c>
      <c r="Z31" s="10">
        <f>Y31/E31</f>
        <v>0</v>
      </c>
      <c r="AA31" s="4">
        <f>IF(E31*$AA$1-F31&gt;0,E31*$AA$1-F31,0)</f>
        <v>0</v>
      </c>
      <c r="AB31" s="4">
        <f>IF(E31*$AB$1-F31&gt;0,E31*$AB$1-F31,0)</f>
        <v>0</v>
      </c>
      <c r="AC31" s="4">
        <f>IF(E31*$AC$1-F31&gt;0,E31*$AC$1-F31,0)</f>
        <v>0</v>
      </c>
      <c r="AD31" s="4">
        <f>IF(E31*$AD$1-F31&gt;0,E31*$AD$1-F31,0)</f>
        <v>0</v>
      </c>
    </row>
    <row r="32" spans="1:30">
      <c r="A32" s="31" t="s">
        <v>98</v>
      </c>
      <c r="B32" s="26" t="s">
        <v>55</v>
      </c>
      <c r="C32" s="8">
        <f t="shared" si="6"/>
        <v>31</v>
      </c>
      <c r="D32" s="8">
        <v>1</v>
      </c>
      <c r="E32" s="6">
        <f>L32+N32</f>
        <v>135818602</v>
      </c>
      <c r="F32" s="6">
        <f t="shared" si="0"/>
        <v>69524.219680000009</v>
      </c>
      <c r="G32" s="7">
        <f t="shared" si="4"/>
        <v>5.118902613943855E-4</v>
      </c>
      <c r="H32" s="5" t="s">
        <v>102</v>
      </c>
      <c r="I32" s="5">
        <v>9</v>
      </c>
      <c r="J32" s="5">
        <v>61</v>
      </c>
      <c r="K32" s="12">
        <f>E32/60</f>
        <v>2263643.3666666667</v>
      </c>
      <c r="L32" s="4">
        <v>78989537</v>
      </c>
      <c r="M32" s="4">
        <v>66862.098720000009</v>
      </c>
      <c r="N32" s="4">
        <v>56829065</v>
      </c>
      <c r="O32" s="4">
        <v>2662.1209600000002</v>
      </c>
      <c r="P32" s="2" t="s">
        <v>99</v>
      </c>
      <c r="Q32" s="1" t="s">
        <v>99</v>
      </c>
      <c r="R32" s="1" t="s">
        <v>99</v>
      </c>
      <c r="S32" s="2" t="s">
        <v>99</v>
      </c>
      <c r="T32" s="2">
        <f>SUM(P32:S32)</f>
        <v>0</v>
      </c>
      <c r="U32" s="9" t="e">
        <f>P32*50%</f>
        <v>#VALUE!</v>
      </c>
      <c r="V32" s="9" t="str">
        <f t="shared" si="1"/>
        <v/>
      </c>
      <c r="W32" s="9" t="str">
        <f t="shared" si="2"/>
        <v/>
      </c>
      <c r="X32" s="9" t="e">
        <f t="shared" si="5"/>
        <v>#VALUE!</v>
      </c>
      <c r="Y32" s="9">
        <f t="shared" si="3"/>
        <v>0</v>
      </c>
      <c r="Z32" s="10">
        <f>Y32/E32</f>
        <v>0</v>
      </c>
      <c r="AA32" s="4">
        <f>IF(E32*$AA$1-F32&gt;0,E32*$AA$1-F32,0)</f>
        <v>9437777.9203200005</v>
      </c>
      <c r="AB32" s="4">
        <f>IF(E32*$AB$1-F32&gt;0,E32*$AB$1-F32,0)</f>
        <v>27094196.180320002</v>
      </c>
      <c r="AC32" s="4">
        <f>IF(E32*$AC$1-F32&gt;0,E32*$AC$1-F32,0)</f>
        <v>67839776.780320004</v>
      </c>
      <c r="AD32" s="4">
        <f>IF(E32*$AD$1-F32&gt;0,E32*$AD$1-F32,0)</f>
        <v>135749077.78031999</v>
      </c>
    </row>
    <row r="33" spans="1:30">
      <c r="A33" s="31" t="s">
        <v>98</v>
      </c>
      <c r="B33" s="26" t="s">
        <v>56</v>
      </c>
      <c r="C33" s="8">
        <f t="shared" si="6"/>
        <v>32</v>
      </c>
      <c r="E33" s="6">
        <f>L33+N33</f>
        <v>86714285</v>
      </c>
      <c r="F33" s="6">
        <f t="shared" si="0"/>
        <v>4460477.7</v>
      </c>
      <c r="G33" s="7">
        <f t="shared" si="4"/>
        <v>5.143878773837552E-2</v>
      </c>
      <c r="H33" s="5">
        <v>3</v>
      </c>
      <c r="I33" s="5">
        <v>8</v>
      </c>
      <c r="J33" s="5">
        <v>104</v>
      </c>
      <c r="K33" s="12">
        <f>E33/60</f>
        <v>1445238.0833333333</v>
      </c>
      <c r="L33" s="4">
        <v>32311103</v>
      </c>
      <c r="M33" s="4">
        <v>1645353.8</v>
      </c>
      <c r="N33" s="4">
        <v>54403182</v>
      </c>
      <c r="O33" s="4">
        <v>2815123.9000000004</v>
      </c>
      <c r="P33" s="2" t="s">
        <v>99</v>
      </c>
      <c r="Q33" s="1" t="s">
        <v>99</v>
      </c>
      <c r="R33" s="1" t="s">
        <v>99</v>
      </c>
      <c r="S33" s="2" t="s">
        <v>99</v>
      </c>
      <c r="T33" s="2">
        <f>SUM(P33:S33)</f>
        <v>0</v>
      </c>
      <c r="U33" s="9" t="e">
        <f>P33*50%</f>
        <v>#VALUE!</v>
      </c>
      <c r="V33" s="9" t="str">
        <f t="shared" si="1"/>
        <v/>
      </c>
      <c r="W33" s="9" t="str">
        <f t="shared" si="2"/>
        <v/>
      </c>
      <c r="X33" s="9" t="e">
        <f t="shared" si="5"/>
        <v>#VALUE!</v>
      </c>
      <c r="Y33" s="9">
        <f t="shared" si="3"/>
        <v>0</v>
      </c>
      <c r="Z33" s="10">
        <f>Y33/E33</f>
        <v>0</v>
      </c>
      <c r="AA33" s="4">
        <f>IF(E33*$AA$1-F33&gt;0,E33*$AA$1-F33,0)</f>
        <v>1609522.25</v>
      </c>
      <c r="AB33" s="4">
        <f>IF(E33*$AB$1-F33&gt;0,E33*$AB$1-F33,0)</f>
        <v>12882379.300000001</v>
      </c>
      <c r="AC33" s="4">
        <f>IF(E33*$AC$1-F33&gt;0,E33*$AC$1-F33,0)</f>
        <v>38896664.799999997</v>
      </c>
      <c r="AD33" s="4">
        <f>IF(E33*$AD$1-F33&gt;0,E33*$AD$1-F33,0)</f>
        <v>82253807.299999997</v>
      </c>
    </row>
    <row r="34" spans="1:30">
      <c r="A34" s="31" t="s">
        <v>98</v>
      </c>
      <c r="B34" s="26" t="s">
        <v>57</v>
      </c>
      <c r="C34" s="8">
        <f t="shared" si="6"/>
        <v>33</v>
      </c>
      <c r="D34" s="8">
        <v>3</v>
      </c>
      <c r="E34" s="6">
        <f>L34+N34</f>
        <v>157115126</v>
      </c>
      <c r="F34" s="6">
        <f t="shared" ref="F34:F51" si="7">M34+O34</f>
        <v>25228309.880000003</v>
      </c>
      <c r="G34" s="7">
        <f t="shared" si="4"/>
        <v>0.16057212645458466</v>
      </c>
      <c r="H34" s="5">
        <v>2</v>
      </c>
      <c r="I34" s="5">
        <v>15</v>
      </c>
      <c r="J34" s="5">
        <v>113</v>
      </c>
      <c r="K34" s="12">
        <f>E34/60</f>
        <v>2618585.4333333331</v>
      </c>
      <c r="L34" s="4">
        <v>89000065</v>
      </c>
      <c r="M34" s="4">
        <v>14319319.200000001</v>
      </c>
      <c r="N34" s="4">
        <v>68115061</v>
      </c>
      <c r="O34" s="4">
        <v>10908990.68</v>
      </c>
      <c r="P34" s="2" t="s">
        <v>99</v>
      </c>
      <c r="Q34" s="1" t="s">
        <v>99</v>
      </c>
      <c r="R34" s="1" t="s">
        <v>99</v>
      </c>
      <c r="S34" s="2" t="s">
        <v>99</v>
      </c>
      <c r="T34" s="2">
        <f>SUM(P34:S34)</f>
        <v>0</v>
      </c>
      <c r="U34" s="9" t="e">
        <f>P34*50%</f>
        <v>#VALUE!</v>
      </c>
      <c r="V34" s="9" t="str">
        <f t="shared" ref="V34:V51" si="8">Q35</f>
        <v/>
      </c>
      <c r="W34" s="9" t="str">
        <f t="shared" ref="W34:W51" si="9">R34</f>
        <v/>
      </c>
      <c r="X34" s="9" t="e">
        <f t="shared" si="5"/>
        <v>#VALUE!</v>
      </c>
      <c r="Y34" s="9">
        <f t="shared" ref="Y34:Y51" si="10">SUMIF(U34:X34,"&gt;0")</f>
        <v>0</v>
      </c>
      <c r="Z34" s="10">
        <f>Y34/E34</f>
        <v>0</v>
      </c>
      <c r="AA34" s="4">
        <f>IF(E34*$AA$1-F34&gt;0,E34*$AA$1-F34,0)</f>
        <v>0</v>
      </c>
      <c r="AB34" s="4">
        <f>IF(E34*$AB$1-F34&gt;0,E34*$AB$1-F34,0)</f>
        <v>6194715.3200000003</v>
      </c>
      <c r="AC34" s="4">
        <f>IF(E34*$AC$1-F34&gt;0,E34*$AC$1-F34,0)</f>
        <v>53329253.119999997</v>
      </c>
      <c r="AD34" s="4">
        <f>IF(E34*$AD$1-F34&gt;0,E34*$AD$1-F34,0)</f>
        <v>131886816.12</v>
      </c>
    </row>
    <row r="35" spans="1:30">
      <c r="A35" s="31" t="s">
        <v>98</v>
      </c>
      <c r="B35" s="26" t="s">
        <v>58</v>
      </c>
      <c r="C35" s="8">
        <f t="shared" si="6"/>
        <v>34</v>
      </c>
      <c r="D35" s="8">
        <v>4</v>
      </c>
      <c r="E35" s="6">
        <f>L35+N35</f>
        <v>64279159</v>
      </c>
      <c r="F35" s="6">
        <f t="shared" si="7"/>
        <v>28968931.400000002</v>
      </c>
      <c r="G35" s="7">
        <f t="shared" si="4"/>
        <v>0.45067377748361648</v>
      </c>
      <c r="H35" s="5" t="s">
        <v>100</v>
      </c>
      <c r="I35" s="5">
        <v>15</v>
      </c>
      <c r="J35" s="5">
        <v>163</v>
      </c>
      <c r="K35" s="12">
        <f>E35/60</f>
        <v>1071319.3166666667</v>
      </c>
      <c r="L35" s="4">
        <v>21103466</v>
      </c>
      <c r="M35" s="4">
        <v>9508288.25</v>
      </c>
      <c r="N35" s="4">
        <v>43175693</v>
      </c>
      <c r="O35" s="4">
        <v>19460643.150000002</v>
      </c>
      <c r="P35" s="2" t="s">
        <v>99</v>
      </c>
      <c r="Q35" s="1" t="s">
        <v>99</v>
      </c>
      <c r="R35" s="1" t="s">
        <v>99</v>
      </c>
      <c r="S35" s="2" t="s">
        <v>99</v>
      </c>
      <c r="T35" s="2">
        <f>SUM(P35:S35)</f>
        <v>0</v>
      </c>
      <c r="U35" s="9" t="e">
        <f>P35*50%</f>
        <v>#VALUE!</v>
      </c>
      <c r="V35" s="9" t="str">
        <f t="shared" si="8"/>
        <v/>
      </c>
      <c r="W35" s="9" t="str">
        <f t="shared" si="9"/>
        <v/>
      </c>
      <c r="X35" s="9" t="e">
        <f t="shared" si="5"/>
        <v>#VALUE!</v>
      </c>
      <c r="Y35" s="9">
        <f t="shared" si="10"/>
        <v>0</v>
      </c>
      <c r="Z35" s="10">
        <f>Y35/E35</f>
        <v>0</v>
      </c>
      <c r="AA35" s="4">
        <f>IF(E35*$AA$1-F35&gt;0,E35*$AA$1-F35,0)</f>
        <v>0</v>
      </c>
      <c r="AB35" s="4">
        <f>IF(E35*$AB$1-F35&gt;0,E35*$AB$1-F35,0)</f>
        <v>0</v>
      </c>
      <c r="AC35" s="4">
        <f>IF(E35*$AC$1-F35&gt;0,E35*$AC$1-F35,0)</f>
        <v>3170648.0999999978</v>
      </c>
      <c r="AD35" s="4">
        <f>IF(E35*$AD$1-F35&gt;0,E35*$AD$1-F35,0)</f>
        <v>35310227.599999994</v>
      </c>
    </row>
    <row r="36" spans="1:30">
      <c r="A36" s="31" t="s">
        <v>98</v>
      </c>
      <c r="B36" s="26" t="s">
        <v>59</v>
      </c>
      <c r="C36" s="8">
        <f t="shared" si="6"/>
        <v>35</v>
      </c>
      <c r="E36" s="6">
        <f>L36+N36</f>
        <v>169436769</v>
      </c>
      <c r="F36" s="6">
        <f t="shared" si="7"/>
        <v>169159999</v>
      </c>
      <c r="G36" s="7">
        <f t="shared" si="4"/>
        <v>0.99836652928621417</v>
      </c>
      <c r="H36" s="5" t="s">
        <v>102</v>
      </c>
      <c r="I36" s="5">
        <v>15</v>
      </c>
      <c r="J36" s="5">
        <v>205</v>
      </c>
      <c r="K36" s="12">
        <v>0</v>
      </c>
      <c r="L36" s="4">
        <v>90266612</v>
      </c>
      <c r="M36" s="4">
        <v>90153607</v>
      </c>
      <c r="N36" s="4">
        <v>79170157</v>
      </c>
      <c r="O36" s="4">
        <v>79006392</v>
      </c>
      <c r="P36" s="2" t="s">
        <v>99</v>
      </c>
      <c r="Q36" s="1" t="s">
        <v>99</v>
      </c>
      <c r="R36" s="1" t="s">
        <v>99</v>
      </c>
      <c r="S36" s="2" t="s">
        <v>99</v>
      </c>
      <c r="T36" s="2">
        <f>SUM(P36:S36)</f>
        <v>0</v>
      </c>
      <c r="U36" s="9" t="e">
        <f>P36*50%</f>
        <v>#VALUE!</v>
      </c>
      <c r="V36" s="9">
        <f t="shared" si="8"/>
        <v>11037948</v>
      </c>
      <c r="W36" s="9" t="str">
        <f t="shared" si="9"/>
        <v/>
      </c>
      <c r="X36" s="9" t="e">
        <f t="shared" si="5"/>
        <v>#VALUE!</v>
      </c>
      <c r="Y36" s="9">
        <f t="shared" si="10"/>
        <v>11037948</v>
      </c>
      <c r="Z36" s="10">
        <f>Y36/E36</f>
        <v>6.5144939112950148E-2</v>
      </c>
      <c r="AA36" s="4">
        <f>IF(E36*$AA$1-F36&gt;0,E36*$AA$1-F36,0)</f>
        <v>0</v>
      </c>
      <c r="AB36" s="4">
        <f>IF(E36*$AB$1-F36&gt;0,E36*$AB$1-F36,0)</f>
        <v>0</v>
      </c>
      <c r="AC36" s="4">
        <f>IF(E36*$AC$1-F36&gt;0,E36*$AC$1-F36,0)</f>
        <v>0</v>
      </c>
      <c r="AD36" s="4">
        <f>IF(E36*$AD$1-F36&gt;0,E36*$AD$1-F36,0)</f>
        <v>276770</v>
      </c>
    </row>
    <row r="37" spans="1:30">
      <c r="A37" s="31" t="s">
        <v>98</v>
      </c>
      <c r="B37" s="26" t="s">
        <v>60</v>
      </c>
      <c r="C37" s="8">
        <f t="shared" si="6"/>
        <v>36</v>
      </c>
      <c r="E37" s="6">
        <f>L37+N37</f>
        <v>43205995</v>
      </c>
      <c r="F37" s="6">
        <f t="shared" si="7"/>
        <v>90235.8024</v>
      </c>
      <c r="G37" s="7">
        <f t="shared" si="4"/>
        <v>2.0885018942394451E-3</v>
      </c>
      <c r="H37" s="5" t="s">
        <v>100</v>
      </c>
      <c r="I37" s="5">
        <v>10</v>
      </c>
      <c r="J37" s="5">
        <v>50</v>
      </c>
      <c r="K37" s="12">
        <f>E37/60</f>
        <v>720099.91666666663</v>
      </c>
      <c r="L37" s="4">
        <v>11014316</v>
      </c>
      <c r="M37" s="4">
        <v>31498.012320000002</v>
      </c>
      <c r="N37" s="4">
        <v>32191679</v>
      </c>
      <c r="O37" s="4">
        <v>58737.790079999999</v>
      </c>
      <c r="P37" s="2">
        <v>11090056</v>
      </c>
      <c r="Q37" s="22">
        <v>11037948</v>
      </c>
      <c r="R37" s="1" t="s">
        <v>99</v>
      </c>
      <c r="S37" s="2">
        <v>32048459</v>
      </c>
      <c r="T37" s="2">
        <f>SUM(P37:S37)</f>
        <v>54176463</v>
      </c>
      <c r="U37" s="9">
        <f>P37*50%</f>
        <v>5545028</v>
      </c>
      <c r="V37" s="9" t="str">
        <f t="shared" si="8"/>
        <v/>
      </c>
      <c r="W37" s="9" t="str">
        <f t="shared" si="9"/>
        <v/>
      </c>
      <c r="X37" s="9">
        <f t="shared" si="5"/>
        <v>0</v>
      </c>
      <c r="Y37" s="9">
        <f t="shared" si="10"/>
        <v>5545028</v>
      </c>
      <c r="Z37" s="10">
        <f>Y37/E37</f>
        <v>0.12833931957822056</v>
      </c>
      <c r="AA37" s="4">
        <f>IF(E37*$AA$1-F37&gt;0,E37*$AA$1-F37,0)</f>
        <v>2934183.8476000004</v>
      </c>
      <c r="AB37" s="4">
        <f>IF(E37*$AB$1-F37&gt;0,E37*$AB$1-F37,0)</f>
        <v>8550963.1975999996</v>
      </c>
      <c r="AC37" s="4">
        <f>IF(E37*$AC$1-F37&gt;0,E37*$AC$1-F37,0)</f>
        <v>21512761.6976</v>
      </c>
      <c r="AD37" s="4">
        <f>IF(E37*$AD$1-F37&gt;0,E37*$AD$1-F37,0)</f>
        <v>43115759.1976</v>
      </c>
    </row>
    <row r="38" spans="1:30">
      <c r="A38" s="31" t="s">
        <v>98</v>
      </c>
      <c r="B38" s="26" t="s">
        <v>43</v>
      </c>
      <c r="C38" s="8">
        <f t="shared" si="6"/>
        <v>37</v>
      </c>
      <c r="D38" s="8">
        <v>2</v>
      </c>
      <c r="E38" s="6">
        <f>L38+N38</f>
        <v>101412974</v>
      </c>
      <c r="F38" s="6">
        <f t="shared" si="7"/>
        <v>5182567.1500000004</v>
      </c>
      <c r="G38" s="7">
        <f t="shared" si="4"/>
        <v>5.1103591045461305E-2</v>
      </c>
      <c r="H38" s="5">
        <v>3</v>
      </c>
      <c r="I38" s="5">
        <v>10</v>
      </c>
      <c r="J38" s="5">
        <v>94</v>
      </c>
      <c r="K38" s="12">
        <f>E38/60</f>
        <v>1690216.2333333334</v>
      </c>
      <c r="L38" s="4">
        <v>12309047</v>
      </c>
      <c r="M38" s="4">
        <v>687412.9</v>
      </c>
      <c r="N38" s="4">
        <v>89103927</v>
      </c>
      <c r="O38" s="4">
        <v>4495154.25</v>
      </c>
      <c r="P38" s="1" t="s">
        <v>99</v>
      </c>
      <c r="Q38" s="2" t="s">
        <v>99</v>
      </c>
      <c r="R38" s="2">
        <v>87717880</v>
      </c>
      <c r="S38" s="2">
        <v>88969607</v>
      </c>
      <c r="T38" s="2">
        <f>SUM(P38:S38)</f>
        <v>176687487</v>
      </c>
      <c r="U38" s="9" t="e">
        <f>P38*50%</f>
        <v>#VALUE!</v>
      </c>
      <c r="V38" s="9">
        <f t="shared" si="8"/>
        <v>23533145</v>
      </c>
      <c r="W38" s="9">
        <f t="shared" si="9"/>
        <v>87717880</v>
      </c>
      <c r="X38" s="9">
        <f t="shared" si="5"/>
        <v>0</v>
      </c>
      <c r="Y38" s="9">
        <f t="shared" si="10"/>
        <v>111251025</v>
      </c>
      <c r="Z38" s="10">
        <f>Y38/E38</f>
        <v>1.0970097869331787</v>
      </c>
      <c r="AA38" s="4">
        <f>IF(E38*$AA$1-F38&gt;0,E38*$AA$1-F38,0)</f>
        <v>1916341.0300000003</v>
      </c>
      <c r="AB38" s="4">
        <f>IF(E38*$AB$1-F38&gt;0,E38*$AB$1-F38,0)</f>
        <v>15100027.65</v>
      </c>
      <c r="AC38" s="4">
        <f>IF(E38*$AC$1-F38&gt;0,E38*$AC$1-F38,0)</f>
        <v>45523919.850000001</v>
      </c>
      <c r="AD38" s="4">
        <f>IF(E38*$AD$1-F38&gt;0,E38*$AD$1-F38,0)</f>
        <v>96230406.849999994</v>
      </c>
    </row>
    <row r="39" spans="1:30">
      <c r="A39" s="31" t="s">
        <v>98</v>
      </c>
      <c r="B39" s="26" t="s">
        <v>54</v>
      </c>
      <c r="C39" s="8">
        <f t="shared" si="6"/>
        <v>38</v>
      </c>
      <c r="D39" s="8">
        <v>3</v>
      </c>
      <c r="E39" s="6">
        <f>L39+N39</f>
        <v>119946247</v>
      </c>
      <c r="F39" s="6">
        <f t="shared" si="7"/>
        <v>19283578.52</v>
      </c>
      <c r="G39" s="7">
        <f t="shared" si="4"/>
        <v>0.16076850257765882</v>
      </c>
      <c r="H39" s="5">
        <v>1</v>
      </c>
      <c r="I39" s="5">
        <v>12</v>
      </c>
      <c r="J39" s="5">
        <v>109</v>
      </c>
      <c r="K39" s="12">
        <f>E39/60</f>
        <v>1999104.1166666667</v>
      </c>
      <c r="L39" s="4">
        <v>98812346</v>
      </c>
      <c r="M39" s="4">
        <v>15819363.120000001</v>
      </c>
      <c r="N39" s="4">
        <v>21133901</v>
      </c>
      <c r="O39" s="4">
        <v>3464215.4</v>
      </c>
      <c r="P39" s="1" t="s">
        <v>99</v>
      </c>
      <c r="Q39" s="22">
        <v>23533145</v>
      </c>
      <c r="R39" s="1" t="s">
        <v>99</v>
      </c>
      <c r="S39" s="2">
        <v>21119870</v>
      </c>
      <c r="T39" s="2">
        <f>SUM(P39:S39)</f>
        <v>44653015</v>
      </c>
      <c r="U39" s="9" t="e">
        <f>P39*50%</f>
        <v>#VALUE!</v>
      </c>
      <c r="V39" s="9">
        <f t="shared" si="8"/>
        <v>98832792</v>
      </c>
      <c r="W39" s="9" t="str">
        <f t="shared" si="9"/>
        <v/>
      </c>
      <c r="X39" s="9">
        <f t="shared" si="5"/>
        <v>0</v>
      </c>
      <c r="Y39" s="9">
        <f t="shared" si="10"/>
        <v>98832792</v>
      </c>
      <c r="Z39" s="10">
        <f>Y39/E39</f>
        <v>0.82397569304523555</v>
      </c>
      <c r="AA39" s="4">
        <f>IF(E39*$AA$1-F39&gt;0,E39*$AA$1-F39,0)</f>
        <v>0</v>
      </c>
      <c r="AB39" s="4">
        <f>IF(E39*$AB$1-F39&gt;0,E39*$AB$1-F39,0)</f>
        <v>4705670.8800000027</v>
      </c>
      <c r="AC39" s="4">
        <f>IF(E39*$AC$1-F39&gt;0,E39*$AC$1-F39,0)</f>
        <v>40689544.980000004</v>
      </c>
      <c r="AD39" s="4">
        <f>IF(E39*$AD$1-F39&gt;0,E39*$AD$1-F39,0)</f>
        <v>100662668.48</v>
      </c>
    </row>
    <row r="40" spans="1:30">
      <c r="A40" s="31" t="s">
        <v>98</v>
      </c>
      <c r="B40" s="26" t="s">
        <v>61</v>
      </c>
      <c r="C40" s="8">
        <f t="shared" si="6"/>
        <v>39</v>
      </c>
      <c r="D40" s="8">
        <v>4</v>
      </c>
      <c r="E40" s="6">
        <f>L40+N40</f>
        <v>113738354</v>
      </c>
      <c r="F40" s="6">
        <f t="shared" si="7"/>
        <v>51193376.25</v>
      </c>
      <c r="G40" s="7">
        <f t="shared" si="4"/>
        <v>0.4500977414355759</v>
      </c>
      <c r="H40" s="5" t="s">
        <v>101</v>
      </c>
      <c r="I40" s="5">
        <v>14</v>
      </c>
      <c r="J40" s="5">
        <v>170</v>
      </c>
      <c r="K40" s="12">
        <v>0</v>
      </c>
      <c r="L40" s="4">
        <v>23557207</v>
      </c>
      <c r="M40" s="4">
        <v>10590860.050000001</v>
      </c>
      <c r="N40" s="4">
        <v>90181147</v>
      </c>
      <c r="O40" s="4">
        <v>40602516.200000003</v>
      </c>
      <c r="P40" s="1" t="s">
        <v>99</v>
      </c>
      <c r="Q40" s="2">
        <v>98832792</v>
      </c>
      <c r="R40" s="2">
        <v>23638802</v>
      </c>
      <c r="S40" s="2">
        <v>90170963</v>
      </c>
      <c r="T40" s="2">
        <f>SUM(P40:S40)</f>
        <v>212642557</v>
      </c>
      <c r="U40" s="9" t="e">
        <f>P40*50%</f>
        <v>#VALUE!</v>
      </c>
      <c r="V40" s="9" t="str">
        <f t="shared" si="8"/>
        <v/>
      </c>
      <c r="W40" s="9">
        <f t="shared" si="9"/>
        <v>23638802</v>
      </c>
      <c r="X40" s="9">
        <f t="shared" si="5"/>
        <v>0</v>
      </c>
      <c r="Y40" s="9">
        <f t="shared" si="10"/>
        <v>23638802</v>
      </c>
      <c r="Z40" s="10">
        <f>Y40/E40</f>
        <v>0.20783492259787759</v>
      </c>
      <c r="AA40" s="4">
        <f>IF(E40*$AA$1-F40&gt;0,E40*$AA$1-F40,0)</f>
        <v>0</v>
      </c>
      <c r="AB40" s="4">
        <f>IF(E40*$AB$1-F40&gt;0,E40*$AB$1-F40,0)</f>
        <v>0</v>
      </c>
      <c r="AC40" s="4">
        <f>IF(E40*$AC$1-F40&gt;0,E40*$AC$1-F40,0)</f>
        <v>5675800.75</v>
      </c>
      <c r="AD40" s="4">
        <f>IF(E40*$AD$1-F40&gt;0,E40*$AD$1-F40,0)</f>
        <v>62544977.75</v>
      </c>
    </row>
    <row r="41" spans="1:30">
      <c r="A41" s="31" t="s">
        <v>98</v>
      </c>
      <c r="B41" s="26" t="s">
        <v>51</v>
      </c>
      <c r="C41" s="8">
        <f t="shared" si="6"/>
        <v>40</v>
      </c>
      <c r="D41" s="8">
        <v>5</v>
      </c>
      <c r="E41" s="6">
        <f>L41+N41</f>
        <v>98795408</v>
      </c>
      <c r="F41" s="6">
        <f t="shared" si="7"/>
        <v>98721258</v>
      </c>
      <c r="G41" s="7">
        <f t="shared" si="4"/>
        <v>0.99924945904368345</v>
      </c>
      <c r="H41" s="5" t="s">
        <v>101</v>
      </c>
      <c r="I41" s="5">
        <v>10</v>
      </c>
      <c r="J41" s="5">
        <v>208</v>
      </c>
      <c r="K41" s="12">
        <v>0</v>
      </c>
      <c r="L41" s="4">
        <v>87799119</v>
      </c>
      <c r="M41" s="4">
        <v>87718422</v>
      </c>
      <c r="N41" s="4">
        <v>10996289</v>
      </c>
      <c r="O41" s="4">
        <v>11002836</v>
      </c>
      <c r="P41" s="2">
        <v>12517464</v>
      </c>
      <c r="Q41" s="2" t="s">
        <v>99</v>
      </c>
      <c r="R41" s="1" t="s">
        <v>99</v>
      </c>
      <c r="S41" s="1" t="s">
        <v>99</v>
      </c>
      <c r="T41" s="2">
        <f>SUM(P41:S41)</f>
        <v>12517464</v>
      </c>
      <c r="U41" s="9">
        <f>P41*50%</f>
        <v>6258732</v>
      </c>
      <c r="V41" s="9" t="str">
        <f t="shared" si="8"/>
        <v/>
      </c>
      <c r="W41" s="9" t="str">
        <f t="shared" si="9"/>
        <v/>
      </c>
      <c r="X41" s="9" t="e">
        <f>S41*0</f>
        <v>#VALUE!</v>
      </c>
      <c r="Y41" s="9">
        <f t="shared" si="10"/>
        <v>6258732</v>
      </c>
      <c r="Z41" s="10">
        <f>Y41/E41</f>
        <v>6.335043426309854E-2</v>
      </c>
      <c r="AA41" s="4">
        <f>IF(E41*$AA$1-F41&gt;0,E41*$AA$1-F41,0)</f>
        <v>0</v>
      </c>
      <c r="AB41" s="4">
        <f>IF(E41*$AB$1-F41&gt;0,E41*$AB$1-F41,0)</f>
        <v>0</v>
      </c>
      <c r="AC41" s="4">
        <f>IF(E41*$AC$1-F41&gt;0,E41*$AC$1-F41,0)</f>
        <v>0</v>
      </c>
      <c r="AD41" s="4">
        <f>IF(E41*$AD$1-F41&gt;0,E41*$AD$1-F41,0)</f>
        <v>74150</v>
      </c>
    </row>
    <row r="42" spans="1:30">
      <c r="A42" s="31" t="s">
        <v>98</v>
      </c>
      <c r="B42" s="26" t="s">
        <v>62</v>
      </c>
      <c r="C42" s="8">
        <f t="shared" si="6"/>
        <v>41</v>
      </c>
      <c r="E42" s="6">
        <f>L42+N42</f>
        <v>46949045</v>
      </c>
      <c r="F42" s="6">
        <f t="shared" si="7"/>
        <v>72477.085439999995</v>
      </c>
      <c r="G42" s="7">
        <f t="shared" si="4"/>
        <v>1.5437392909696031E-3</v>
      </c>
      <c r="H42" s="5">
        <v>3</v>
      </c>
      <c r="I42" s="5">
        <v>3</v>
      </c>
      <c r="J42" s="5">
        <v>56</v>
      </c>
      <c r="K42" s="12">
        <f>E42/60</f>
        <v>782484.08333333337</v>
      </c>
      <c r="L42" s="4">
        <v>34477142</v>
      </c>
      <c r="M42" s="4">
        <v>23954.431199999999</v>
      </c>
      <c r="N42" s="4">
        <v>12471903</v>
      </c>
      <c r="O42" s="4">
        <v>48522.654240000003</v>
      </c>
      <c r="P42" s="2">
        <v>34493282</v>
      </c>
      <c r="Q42" s="1" t="s">
        <v>99</v>
      </c>
      <c r="R42" s="2">
        <v>65346951</v>
      </c>
      <c r="S42" s="2">
        <v>12402765</v>
      </c>
      <c r="T42" s="2">
        <f>SUM(P42:S42)</f>
        <v>112242998</v>
      </c>
      <c r="U42" s="9">
        <f>P42*50%</f>
        <v>17246641</v>
      </c>
      <c r="V42" s="9">
        <f t="shared" si="8"/>
        <v>98644491</v>
      </c>
      <c r="W42" s="9">
        <f t="shared" si="9"/>
        <v>65346951</v>
      </c>
      <c r="X42" s="9">
        <f t="shared" si="5"/>
        <v>0</v>
      </c>
      <c r="Y42" s="9">
        <f t="shared" si="10"/>
        <v>181238083</v>
      </c>
      <c r="Z42" s="10">
        <f>Y42/E42</f>
        <v>3.8603145814787072</v>
      </c>
      <c r="AA42" s="4">
        <f>IF(E42*$AA$1-F42&gt;0,E42*$AA$1-F42,0)</f>
        <v>3213956.0645600003</v>
      </c>
      <c r="AB42" s="4">
        <f>IF(E42*$AB$1-F42&gt;0,E42*$AB$1-F42,0)</f>
        <v>9317331.9145599995</v>
      </c>
      <c r="AC42" s="4">
        <f>IF(E42*$AC$1-F42&gt;0,E42*$AC$1-F42,0)</f>
        <v>23402045.414560001</v>
      </c>
      <c r="AD42" s="4">
        <f>IF(E42*$AD$1-F42&gt;0,E42*$AD$1-F42,0)</f>
        <v>46876567.914559998</v>
      </c>
    </row>
    <row r="43" spans="1:30">
      <c r="A43" s="31" t="s">
        <v>98</v>
      </c>
      <c r="B43" s="26" t="s">
        <v>63</v>
      </c>
      <c r="C43" s="8">
        <f t="shared" si="6"/>
        <v>42</v>
      </c>
      <c r="E43" s="6">
        <f>L43+N43</f>
        <v>175689883</v>
      </c>
      <c r="F43" s="6">
        <f t="shared" si="7"/>
        <v>8908755.1000000015</v>
      </c>
      <c r="G43" s="7">
        <f t="shared" si="4"/>
        <v>5.0707274362519789E-2</v>
      </c>
      <c r="H43" s="5" t="s">
        <v>100</v>
      </c>
      <c r="I43" s="5">
        <v>9</v>
      </c>
      <c r="J43" s="5">
        <v>105</v>
      </c>
      <c r="K43" s="12">
        <f>E43/60</f>
        <v>2928164.7166666668</v>
      </c>
      <c r="L43" s="4">
        <v>76701741</v>
      </c>
      <c r="M43" s="4">
        <v>3909058.5</v>
      </c>
      <c r="N43" s="4">
        <v>98988142</v>
      </c>
      <c r="O43" s="4">
        <v>4999696.6000000006</v>
      </c>
      <c r="P43" s="2">
        <v>76472172</v>
      </c>
      <c r="Q43" s="22">
        <v>98644491</v>
      </c>
      <c r="R43" s="1" t="s">
        <v>99</v>
      </c>
      <c r="S43" s="1" t="s">
        <v>99</v>
      </c>
      <c r="T43" s="2">
        <f>SUM(P43:S43)</f>
        <v>175116663</v>
      </c>
      <c r="U43" s="9">
        <f>P43*50%</f>
        <v>38236086</v>
      </c>
      <c r="V43" s="9">
        <f t="shared" si="8"/>
        <v>45733460</v>
      </c>
      <c r="W43" s="9" t="str">
        <f t="shared" si="9"/>
        <v/>
      </c>
      <c r="X43" s="9" t="e">
        <f t="shared" si="5"/>
        <v>#VALUE!</v>
      </c>
      <c r="Y43" s="9">
        <f t="shared" si="10"/>
        <v>83969546</v>
      </c>
      <c r="Z43" s="10">
        <f>Y43/E43</f>
        <v>0.47794184028228875</v>
      </c>
      <c r="AA43" s="4">
        <f>IF(E43*$AA$1-F43&gt;0,E43*$AA$1-F43,0)</f>
        <v>3389536.709999999</v>
      </c>
      <c r="AB43" s="4">
        <f>IF(E43*$AB$1-F43&gt;0,E43*$AB$1-F43,0)</f>
        <v>26229221.5</v>
      </c>
      <c r="AC43" s="4">
        <f>IF(E43*$AC$1-F43&gt;0,E43*$AC$1-F43,0)</f>
        <v>78936186.400000006</v>
      </c>
      <c r="AD43" s="4">
        <f>IF(E43*$AD$1-F43&gt;0,E43*$AD$1-F43,0)</f>
        <v>166781127.90000001</v>
      </c>
    </row>
    <row r="44" spans="1:30">
      <c r="A44" s="31" t="s">
        <v>98</v>
      </c>
      <c r="B44" s="26" t="s">
        <v>64</v>
      </c>
      <c r="C44" s="8">
        <f t="shared" si="6"/>
        <v>43</v>
      </c>
      <c r="D44" s="8">
        <v>3</v>
      </c>
      <c r="E44" s="6">
        <f>L44+N44</f>
        <v>69518592</v>
      </c>
      <c r="F44" s="6">
        <f t="shared" si="7"/>
        <v>11112639.4</v>
      </c>
      <c r="G44" s="7">
        <f t="shared" si="4"/>
        <v>0.15985133013050667</v>
      </c>
      <c r="H44" s="5" t="s">
        <v>100</v>
      </c>
      <c r="I44" s="5">
        <v>11</v>
      </c>
      <c r="J44" s="5">
        <v>136</v>
      </c>
      <c r="K44" s="12">
        <f>E44/60</f>
        <v>1158643.2</v>
      </c>
      <c r="L44" s="4">
        <v>45769093</v>
      </c>
      <c r="M44" s="4">
        <v>7356701.1600000001</v>
      </c>
      <c r="N44" s="4">
        <v>23749499</v>
      </c>
      <c r="O44" s="4">
        <v>3755938.24</v>
      </c>
      <c r="P44" s="2">
        <v>45726656</v>
      </c>
      <c r="Q44" s="2">
        <v>45733460</v>
      </c>
      <c r="R44" s="2">
        <v>23581526</v>
      </c>
      <c r="S44" s="1" t="s">
        <v>99</v>
      </c>
      <c r="T44" s="2">
        <f>SUM(P44:S44)</f>
        <v>115041642</v>
      </c>
      <c r="U44" s="9">
        <f>P44*50%</f>
        <v>22863328</v>
      </c>
      <c r="V44" s="9" t="str">
        <f t="shared" si="8"/>
        <v/>
      </c>
      <c r="W44" s="9">
        <f t="shared" si="9"/>
        <v>23581526</v>
      </c>
      <c r="X44" s="9" t="e">
        <f t="shared" si="5"/>
        <v>#VALUE!</v>
      </c>
      <c r="Y44" s="9">
        <f t="shared" si="10"/>
        <v>46444854</v>
      </c>
      <c r="Z44" s="10">
        <f>Y44/E44</f>
        <v>0.66809255860648042</v>
      </c>
      <c r="AA44" s="4">
        <f>IF(E44*$AA$1-F44&gt;0,E44*$AA$1-F44,0)</f>
        <v>0</v>
      </c>
      <c r="AB44" s="4">
        <f>IF(E44*$AB$1-F44&gt;0,E44*$AB$1-F44,0)</f>
        <v>2791079</v>
      </c>
      <c r="AC44" s="4">
        <f>IF(E44*$AC$1-F44&gt;0,E44*$AC$1-F44,0)</f>
        <v>23646656.600000001</v>
      </c>
      <c r="AD44" s="4">
        <f>IF(E44*$AD$1-F44&gt;0,E44*$AD$1-F44,0)</f>
        <v>58405952.600000001</v>
      </c>
    </row>
    <row r="45" spans="1:30">
      <c r="A45" s="31" t="s">
        <v>98</v>
      </c>
      <c r="B45" s="26" t="s">
        <v>66</v>
      </c>
      <c r="C45" s="8">
        <f t="shared" si="6"/>
        <v>44</v>
      </c>
      <c r="D45" s="8">
        <v>4</v>
      </c>
      <c r="E45" s="6">
        <f>L45+N45</f>
        <v>153242326</v>
      </c>
      <c r="F45" s="6">
        <f t="shared" si="7"/>
        <v>68991617.5</v>
      </c>
      <c r="G45" s="7">
        <f t="shared" si="4"/>
        <v>0.45021254441152242</v>
      </c>
      <c r="H45" s="5" t="s">
        <v>101</v>
      </c>
      <c r="I45" s="5">
        <v>12</v>
      </c>
      <c r="J45" s="5">
        <v>152</v>
      </c>
      <c r="K45" s="12">
        <v>0</v>
      </c>
      <c r="L45" s="4">
        <v>65522162</v>
      </c>
      <c r="M45" s="4">
        <v>29472010.050000001</v>
      </c>
      <c r="N45" s="4">
        <v>87720164</v>
      </c>
      <c r="O45" s="4">
        <v>39519607.450000003</v>
      </c>
      <c r="P45" s="2">
        <v>65400048</v>
      </c>
      <c r="Q45" s="2" t="s">
        <v>99</v>
      </c>
      <c r="R45" s="1" t="s">
        <v>99</v>
      </c>
      <c r="S45" s="2">
        <v>87722888</v>
      </c>
      <c r="T45" s="2">
        <f>SUM(P45:S45)</f>
        <v>153122936</v>
      </c>
      <c r="U45" s="9">
        <f>P45*50%</f>
        <v>32700024</v>
      </c>
      <c r="V45" s="9">
        <f t="shared" si="8"/>
        <v>34458802</v>
      </c>
      <c r="W45" s="9" t="str">
        <f t="shared" si="9"/>
        <v/>
      </c>
      <c r="X45" s="9">
        <f t="shared" si="5"/>
        <v>0</v>
      </c>
      <c r="Y45" s="9">
        <f t="shared" si="10"/>
        <v>67158826</v>
      </c>
      <c r="Z45" s="10">
        <f>Y45/E45</f>
        <v>0.43825245774460508</v>
      </c>
      <c r="AA45" s="4">
        <f>IF(E45*$AA$1-F45&gt;0,E45*$AA$1-F45,0)</f>
        <v>0</v>
      </c>
      <c r="AB45" s="4">
        <f>IF(E45*$AB$1-F45&gt;0,E45*$AB$1-F45,0)</f>
        <v>0</v>
      </c>
      <c r="AC45" s="4">
        <f>IF(E45*$AC$1-F45&gt;0,E45*$AC$1-F45,0)</f>
        <v>7629545.5</v>
      </c>
      <c r="AD45" s="4">
        <f>IF(E45*$AD$1-F45&gt;0,E45*$AD$1-F45,0)</f>
        <v>84250708.5</v>
      </c>
    </row>
    <row r="46" spans="1:30">
      <c r="A46" s="31" t="s">
        <v>98</v>
      </c>
      <c r="B46" s="26" t="s">
        <v>67</v>
      </c>
      <c r="C46" s="8">
        <f t="shared" si="6"/>
        <v>45</v>
      </c>
      <c r="D46" s="8">
        <v>5</v>
      </c>
      <c r="E46" s="6">
        <f>L46+N46</f>
        <v>91429530</v>
      </c>
      <c r="F46" s="6">
        <f t="shared" si="7"/>
        <v>91538059</v>
      </c>
      <c r="G46" s="7">
        <f t="shared" si="4"/>
        <v>1.0011870234923006</v>
      </c>
      <c r="H46" s="5" t="s">
        <v>102</v>
      </c>
      <c r="I46" s="5">
        <v>13</v>
      </c>
      <c r="J46" s="5">
        <v>229</v>
      </c>
      <c r="K46" s="12">
        <v>0</v>
      </c>
      <c r="L46" s="4">
        <v>56793605</v>
      </c>
      <c r="M46" s="4">
        <v>56882400</v>
      </c>
      <c r="N46" s="4">
        <v>34635925</v>
      </c>
      <c r="O46" s="4">
        <v>34655659</v>
      </c>
      <c r="P46" s="2">
        <v>56850048</v>
      </c>
      <c r="Q46" s="22">
        <v>34458802</v>
      </c>
      <c r="R46" s="1" t="s">
        <v>99</v>
      </c>
      <c r="S46" s="1" t="s">
        <v>99</v>
      </c>
      <c r="T46" s="2">
        <f>SUM(P46:S46)</f>
        <v>91308850</v>
      </c>
      <c r="U46" s="9">
        <f>P46*50%</f>
        <v>28425024</v>
      </c>
      <c r="V46" s="9" t="str">
        <f t="shared" si="8"/>
        <v/>
      </c>
      <c r="W46" s="9" t="str">
        <f t="shared" si="9"/>
        <v/>
      </c>
      <c r="X46" s="9" t="e">
        <f t="shared" si="5"/>
        <v>#VALUE!</v>
      </c>
      <c r="Y46" s="9">
        <f t="shared" si="10"/>
        <v>28425024</v>
      </c>
      <c r="Z46" s="10">
        <f>Y46/E46</f>
        <v>0.31089544045561646</v>
      </c>
      <c r="AA46" s="4">
        <f>IF(E46*$AA$1-F46&gt;0,E46*$AA$1-F46,0)</f>
        <v>0</v>
      </c>
      <c r="AB46" s="4">
        <f>IF(E46*$AB$1-F46&gt;0,E46*$AB$1-F46,0)</f>
        <v>0</v>
      </c>
      <c r="AC46" s="4">
        <f>IF(E46*$AC$1-F46&gt;0,E46*$AC$1-F46,0)</f>
        <v>0</v>
      </c>
      <c r="AD46" s="4">
        <f>IF(E46*$AD$1-F46&gt;0,E46*$AD$1-F46,0)</f>
        <v>0</v>
      </c>
    </row>
    <row r="47" spans="1:30">
      <c r="A47" s="31" t="s">
        <v>98</v>
      </c>
      <c r="B47" s="26" t="s">
        <v>68</v>
      </c>
      <c r="C47" s="8">
        <f t="shared" si="6"/>
        <v>46</v>
      </c>
      <c r="D47" s="8">
        <v>1</v>
      </c>
      <c r="E47" s="6">
        <f>L47+N47</f>
        <v>131104543</v>
      </c>
      <c r="F47" s="6">
        <f t="shared" si="7"/>
        <v>173711.14464000001</v>
      </c>
      <c r="G47" s="7">
        <f t="shared" si="4"/>
        <v>1.3249818859442577E-3</v>
      </c>
      <c r="H47" s="5">
        <v>2</v>
      </c>
      <c r="I47" s="5">
        <v>2</v>
      </c>
      <c r="J47" s="5">
        <v>69</v>
      </c>
      <c r="K47" s="12">
        <f>E47/60</f>
        <v>2185075.7166666668</v>
      </c>
      <c r="L47" s="4">
        <v>54482719</v>
      </c>
      <c r="M47" s="4">
        <v>95744.687839999999</v>
      </c>
      <c r="N47" s="4">
        <v>76621824</v>
      </c>
      <c r="O47" s="4">
        <v>77966.4568</v>
      </c>
      <c r="P47" s="1" t="s">
        <v>99</v>
      </c>
      <c r="Q47" s="2" t="s">
        <v>99</v>
      </c>
      <c r="R47" s="2">
        <v>54286896</v>
      </c>
      <c r="S47" s="2">
        <v>76497261</v>
      </c>
      <c r="T47" s="2">
        <f>SUM(P47:S47)</f>
        <v>130784157</v>
      </c>
      <c r="U47" s="9" t="e">
        <f>P47*50%</f>
        <v>#VALUE!</v>
      </c>
      <c r="V47" s="9">
        <f t="shared" si="8"/>
        <v>67861661</v>
      </c>
      <c r="W47" s="9">
        <f t="shared" si="9"/>
        <v>54286896</v>
      </c>
      <c r="X47" s="9">
        <f t="shared" si="5"/>
        <v>0</v>
      </c>
      <c r="Y47" s="9">
        <f t="shared" si="10"/>
        <v>122148557</v>
      </c>
      <c r="Z47" s="10">
        <f>Y47/E47</f>
        <v>0.93168821007217117</v>
      </c>
      <c r="AA47" s="4">
        <f>IF(E47*$AA$1-F47&gt;0,E47*$AA$1-F47,0)</f>
        <v>9003606.8653600011</v>
      </c>
      <c r="AB47" s="4">
        <f>IF(E47*$AB$1-F47&gt;0,E47*$AB$1-F47,0)</f>
        <v>26047197.455360003</v>
      </c>
      <c r="AC47" s="4">
        <f>IF(E47*$AC$1-F47&gt;0,E47*$AC$1-F47,0)</f>
        <v>65378560.355360001</v>
      </c>
      <c r="AD47" s="4">
        <f>IF(E47*$AD$1-F47&gt;0,E47*$AD$1-F47,0)</f>
        <v>130930831.85536</v>
      </c>
    </row>
    <row r="48" spans="1:30">
      <c r="A48" s="31" t="s">
        <v>98</v>
      </c>
      <c r="B48" s="26" t="s">
        <v>70</v>
      </c>
      <c r="C48" s="8">
        <f t="shared" si="6"/>
        <v>47</v>
      </c>
      <c r="D48" s="8">
        <v>2</v>
      </c>
      <c r="E48" s="6">
        <f>L48+N48</f>
        <v>113617576</v>
      </c>
      <c r="F48" s="6">
        <f t="shared" si="7"/>
        <v>5757869.2000000011</v>
      </c>
      <c r="G48" s="7">
        <f t="shared" si="4"/>
        <v>5.0677627552976494E-2</v>
      </c>
      <c r="H48" s="5">
        <v>3</v>
      </c>
      <c r="I48" s="5">
        <v>10</v>
      </c>
      <c r="J48" s="5">
        <v>109</v>
      </c>
      <c r="K48" s="12">
        <f>E48/60</f>
        <v>1893626.2666666666</v>
      </c>
      <c r="L48" s="4">
        <v>67821920</v>
      </c>
      <c r="M48" s="4">
        <v>3397628.1500000004</v>
      </c>
      <c r="N48" s="4">
        <v>45795656</v>
      </c>
      <c r="O48" s="4">
        <v>2360241.0500000003</v>
      </c>
      <c r="P48" s="1" t="s">
        <v>99</v>
      </c>
      <c r="Q48" s="22">
        <v>67861661</v>
      </c>
      <c r="R48" s="1" t="s">
        <v>99</v>
      </c>
      <c r="S48" s="2">
        <v>45595666</v>
      </c>
      <c r="T48" s="2">
        <f>SUM(P48:S48)</f>
        <v>113457327</v>
      </c>
      <c r="U48" s="9" t="e">
        <f>P48*50%</f>
        <v>#VALUE!</v>
      </c>
      <c r="V48" s="9" t="str">
        <f t="shared" si="8"/>
        <v/>
      </c>
      <c r="W48" s="9" t="str">
        <f t="shared" si="9"/>
        <v/>
      </c>
      <c r="X48" s="9">
        <f t="shared" si="5"/>
        <v>0</v>
      </c>
      <c r="Y48" s="9">
        <f t="shared" si="10"/>
        <v>0</v>
      </c>
      <c r="Z48" s="10">
        <f>Y48/E48</f>
        <v>0</v>
      </c>
      <c r="AA48" s="4">
        <f>IF(E48*$AA$1-F48&gt;0,E48*$AA$1-F48,0)</f>
        <v>2195361.1199999992</v>
      </c>
      <c r="AB48" s="4">
        <f>IF(E48*$AB$1-F48&gt;0,E48*$AB$1-F48,0)</f>
        <v>16965646</v>
      </c>
      <c r="AC48" s="4">
        <f>IF(E48*$AC$1-F48&gt;0,E48*$AC$1-F48,0)</f>
        <v>51050918.799999997</v>
      </c>
      <c r="AD48" s="4">
        <f>IF(E48*$AD$1-F48&gt;0,E48*$AD$1-F48,0)</f>
        <v>107859706.8</v>
      </c>
    </row>
    <row r="49" spans="1:30">
      <c r="A49" s="31" t="s">
        <v>98</v>
      </c>
      <c r="B49" s="26" t="s">
        <v>71</v>
      </c>
      <c r="C49" s="8">
        <f t="shared" si="6"/>
        <v>48</v>
      </c>
      <c r="D49" s="8">
        <v>3</v>
      </c>
      <c r="E49" s="6">
        <f>L49+N49</f>
        <v>108891541</v>
      </c>
      <c r="F49" s="6">
        <f t="shared" si="7"/>
        <v>17609514.359999999</v>
      </c>
      <c r="G49" s="7">
        <f t="shared" si="4"/>
        <v>0.16171609105981888</v>
      </c>
      <c r="H49" s="5">
        <v>2</v>
      </c>
      <c r="I49" s="5">
        <v>12</v>
      </c>
      <c r="J49" s="5">
        <v>118</v>
      </c>
      <c r="K49" s="12">
        <f>E49/60</f>
        <v>1814859.0166666666</v>
      </c>
      <c r="L49" s="4">
        <v>43234721</v>
      </c>
      <c r="M49" s="4">
        <v>7031180.9199999999</v>
      </c>
      <c r="N49" s="4">
        <v>65656820</v>
      </c>
      <c r="O49" s="4">
        <v>10578333.439999999</v>
      </c>
      <c r="P49" s="2">
        <v>43300618</v>
      </c>
      <c r="Q49" s="2" t="s">
        <v>99</v>
      </c>
      <c r="R49" s="2">
        <v>65438065</v>
      </c>
      <c r="S49" s="1" t="s">
        <v>99</v>
      </c>
      <c r="T49" s="2">
        <f>SUM(P49:S49)</f>
        <v>108738683</v>
      </c>
      <c r="U49" s="9">
        <f>P49*50%</f>
        <v>21650309</v>
      </c>
      <c r="V49" s="9" t="str">
        <f t="shared" si="8"/>
        <v/>
      </c>
      <c r="W49" s="9">
        <f t="shared" si="9"/>
        <v>65438065</v>
      </c>
      <c r="X49" s="9" t="e">
        <f t="shared" si="5"/>
        <v>#VALUE!</v>
      </c>
      <c r="Y49" s="9">
        <f t="shared" si="10"/>
        <v>87088374</v>
      </c>
      <c r="Z49" s="10">
        <f>Y49/E49</f>
        <v>0.79977171045820716</v>
      </c>
      <c r="AA49" s="4">
        <f>IF(E49*$AA$1-F49&gt;0,E49*$AA$1-F49,0)</f>
        <v>0</v>
      </c>
      <c r="AB49" s="4">
        <f>IF(E49*$AB$1-F49&gt;0,E49*$AB$1-F49,0)</f>
        <v>4168793.8400000036</v>
      </c>
      <c r="AC49" s="4">
        <f>IF(E49*$AC$1-F49&gt;0,E49*$AC$1-F49,0)</f>
        <v>36836256.140000001</v>
      </c>
      <c r="AD49" s="4">
        <f>IF(E49*$AD$1-F49&gt;0,E49*$AD$1-F49,0)</f>
        <v>91282026.640000001</v>
      </c>
    </row>
    <row r="50" spans="1:30">
      <c r="A50" s="31" t="s">
        <v>98</v>
      </c>
      <c r="B50" s="26" t="s">
        <v>72</v>
      </c>
      <c r="C50" s="8">
        <f t="shared" si="6"/>
        <v>49</v>
      </c>
      <c r="D50" s="8">
        <v>4</v>
      </c>
      <c r="E50" s="6">
        <f>L50+N50</f>
        <v>135785392</v>
      </c>
      <c r="F50" s="6">
        <f t="shared" si="7"/>
        <v>61174976.700000003</v>
      </c>
      <c r="G50" s="7">
        <f t="shared" si="4"/>
        <v>0.45052693665309745</v>
      </c>
      <c r="H50" s="5" t="s">
        <v>100</v>
      </c>
      <c r="I50" s="5">
        <v>9</v>
      </c>
      <c r="J50" s="5">
        <v>145</v>
      </c>
      <c r="K50" s="12">
        <v>0</v>
      </c>
      <c r="L50" s="4">
        <v>78922030</v>
      </c>
      <c r="M50" s="4">
        <v>35594459.300000004</v>
      </c>
      <c r="N50" s="4">
        <v>56863362</v>
      </c>
      <c r="O50" s="4">
        <v>25580517.400000002</v>
      </c>
      <c r="P50" s="1" t="s">
        <v>99</v>
      </c>
      <c r="Q50" s="1" t="s">
        <v>99</v>
      </c>
      <c r="R50" s="2">
        <v>78847253</v>
      </c>
      <c r="S50" s="2">
        <v>56666730</v>
      </c>
      <c r="T50" s="2">
        <f>SUM(P50:S50)</f>
        <v>135513983</v>
      </c>
      <c r="U50" s="9" t="e">
        <f>P50*50%</f>
        <v>#VALUE!</v>
      </c>
      <c r="V50" s="9">
        <f t="shared" si="8"/>
        <v>54368298</v>
      </c>
      <c r="W50" s="9">
        <f t="shared" si="9"/>
        <v>78847253</v>
      </c>
      <c r="X50" s="9">
        <f t="shared" si="5"/>
        <v>0</v>
      </c>
      <c r="Y50" s="9">
        <f t="shared" si="10"/>
        <v>133215551</v>
      </c>
      <c r="Z50" s="10">
        <f>Y50/E50</f>
        <v>0.98107424545344313</v>
      </c>
      <c r="AA50" s="4">
        <f>IF(E50*$AA$1-F50&gt;0,E50*$AA$1-F50,0)</f>
        <v>0</v>
      </c>
      <c r="AB50" s="4">
        <f>IF(E50*$AB$1-F50&gt;0,E50*$AB$1-F50,0)</f>
        <v>0</v>
      </c>
      <c r="AC50" s="4">
        <f>IF(E50*$AC$1-F50&gt;0,E50*$AC$1-F50,0)</f>
        <v>6717719.299999997</v>
      </c>
      <c r="AD50" s="4">
        <f>IF(E50*$AD$1-F50&gt;0,E50*$AD$1-F50,0)</f>
        <v>74610415.299999997</v>
      </c>
    </row>
    <row r="51" spans="1:30">
      <c r="A51" s="31" t="s">
        <v>98</v>
      </c>
      <c r="B51" s="26" t="s">
        <v>73</v>
      </c>
      <c r="C51" s="8">
        <f t="shared" si="6"/>
        <v>50</v>
      </c>
      <c r="E51" s="6">
        <f>L51+N51</f>
        <v>86583888</v>
      </c>
      <c r="F51" s="6">
        <f t="shared" si="7"/>
        <v>86551578</v>
      </c>
      <c r="G51" s="7">
        <f t="shared" si="4"/>
        <v>0.99962683588429291</v>
      </c>
      <c r="H51" s="5" t="s">
        <v>100</v>
      </c>
      <c r="I51" s="5">
        <v>10</v>
      </c>
      <c r="J51" s="5">
        <v>225</v>
      </c>
      <c r="K51" s="12">
        <v>0</v>
      </c>
      <c r="L51" s="4">
        <v>32142144</v>
      </c>
      <c r="M51" s="4">
        <v>32183840</v>
      </c>
      <c r="N51" s="4">
        <v>54441744</v>
      </c>
      <c r="O51" s="4">
        <v>54367738</v>
      </c>
      <c r="P51" s="2">
        <v>32121727</v>
      </c>
      <c r="Q51" s="22">
        <v>54368298</v>
      </c>
      <c r="R51" s="1" t="s">
        <v>99</v>
      </c>
      <c r="S51" s="1" t="s">
        <v>99</v>
      </c>
      <c r="T51" s="2">
        <f>SUM(P51:S51)</f>
        <v>86490025</v>
      </c>
      <c r="U51" s="9">
        <f>P51*50%</f>
        <v>16060863.5</v>
      </c>
      <c r="V51" s="9">
        <f t="shared" si="8"/>
        <v>0</v>
      </c>
      <c r="W51" s="9" t="str">
        <f t="shared" si="9"/>
        <v/>
      </c>
      <c r="X51" s="9" t="e">
        <f t="shared" si="5"/>
        <v>#VALUE!</v>
      </c>
      <c r="Y51" s="9">
        <f t="shared" si="10"/>
        <v>16060863.5</v>
      </c>
      <c r="Z51" s="10">
        <f>Y51/E51</f>
        <v>0.18549482901483935</v>
      </c>
      <c r="AA51" s="4">
        <f>IF(E51*$AA$1-F51&gt;0,E51*$AA$1-F51,0)</f>
        <v>0</v>
      </c>
      <c r="AB51" s="4">
        <f>IF(E51*$AB$1-F51&gt;0,E51*$AB$1-F51,0)</f>
        <v>0</v>
      </c>
      <c r="AC51" s="4">
        <f>IF(E51*$AC$1-F51&gt;0,E51*$AC$1-F51,0)</f>
        <v>0</v>
      </c>
      <c r="AD51" s="4">
        <f>IF(E51*$AD$1-F51&gt;0,E51*$AD$1-F51,0)</f>
        <v>32310</v>
      </c>
    </row>
    <row r="52" spans="1:30">
      <c r="Q52" s="2"/>
    </row>
  </sheetData>
  <autoFilter ref="B1:AD51" xr:uid="{00000000-0001-0000-0000-000000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7FC1B5-04C1-4D26-8275-A5FD6854AF7E}">
  <dimension ref="A1:J18"/>
  <sheetViews>
    <sheetView workbookViewId="0">
      <selection activeCell="I12" sqref="I12"/>
    </sheetView>
  </sheetViews>
  <sheetFormatPr defaultRowHeight="15"/>
  <cols>
    <col min="1" max="1" width="24.7109375" customWidth="1"/>
    <col min="2" max="2" width="24.85546875" customWidth="1"/>
    <col min="3" max="3" width="11" bestFit="1" customWidth="1"/>
    <col min="5" max="5" width="20" customWidth="1"/>
    <col min="6" max="6" width="20.7109375" customWidth="1"/>
    <col min="9" max="9" width="18.42578125" customWidth="1"/>
    <col min="10" max="10" width="19.140625" customWidth="1"/>
  </cols>
  <sheetData>
    <row r="1" spans="1:10">
      <c r="A1" s="28" t="s">
        <v>103</v>
      </c>
      <c r="B1" s="28" t="s">
        <v>104</v>
      </c>
      <c r="E1" s="29" t="s">
        <v>9</v>
      </c>
      <c r="F1" s="29" t="s">
        <v>105</v>
      </c>
      <c r="I1" s="30" t="s">
        <v>106</v>
      </c>
      <c r="J1" s="30" t="s">
        <v>107</v>
      </c>
    </row>
    <row r="2" spans="1:10">
      <c r="A2" s="31">
        <v>1</v>
      </c>
      <c r="B2">
        <v>122000000</v>
      </c>
      <c r="E2" s="32" t="s">
        <v>12</v>
      </c>
      <c r="F2">
        <v>10006805</v>
      </c>
      <c r="I2">
        <v>1</v>
      </c>
      <c r="J2">
        <v>666000000</v>
      </c>
    </row>
    <row r="3" spans="1:10">
      <c r="A3" s="31">
        <v>2</v>
      </c>
      <c r="B3">
        <v>118000000</v>
      </c>
      <c r="E3" s="32" t="s">
        <v>40</v>
      </c>
      <c r="F3">
        <v>33414854</v>
      </c>
      <c r="I3">
        <v>2</v>
      </c>
      <c r="J3">
        <v>666000000</v>
      </c>
    </row>
    <row r="4" spans="1:10">
      <c r="A4" s="31">
        <v>3</v>
      </c>
      <c r="B4">
        <v>106000000</v>
      </c>
      <c r="E4" s="32" t="s">
        <v>15</v>
      </c>
      <c r="F4">
        <v>3636021776</v>
      </c>
      <c r="I4">
        <v>3</v>
      </c>
      <c r="J4">
        <v>666000000</v>
      </c>
    </row>
    <row r="5" spans="1:10">
      <c r="A5" s="31">
        <v>4</v>
      </c>
      <c r="B5">
        <v>104000000</v>
      </c>
      <c r="E5" s="32" t="s">
        <v>47</v>
      </c>
      <c r="F5">
        <v>167066593</v>
      </c>
      <c r="I5">
        <v>4</v>
      </c>
      <c r="J5">
        <v>666000000</v>
      </c>
    </row>
    <row r="6" spans="1:10">
      <c r="A6" s="31">
        <v>5</v>
      </c>
      <c r="B6">
        <v>92000000</v>
      </c>
      <c r="E6" s="32" t="s">
        <v>30</v>
      </c>
      <c r="F6">
        <v>27198916</v>
      </c>
      <c r="I6">
        <v>5</v>
      </c>
      <c r="J6">
        <v>666000000</v>
      </c>
    </row>
    <row r="7" spans="1:10">
      <c r="A7" s="31">
        <v>6</v>
      </c>
      <c r="B7">
        <v>86000000</v>
      </c>
      <c r="E7" s="32" t="s">
        <v>20</v>
      </c>
      <c r="F7">
        <v>59538226</v>
      </c>
    </row>
    <row r="8" spans="1:10">
      <c r="A8" s="31">
        <v>7</v>
      </c>
      <c r="B8">
        <v>78000000</v>
      </c>
      <c r="E8" s="32" t="s">
        <v>25</v>
      </c>
      <c r="F8">
        <v>19091899</v>
      </c>
    </row>
    <row r="9" spans="1:10">
      <c r="A9" s="31">
        <v>8</v>
      </c>
      <c r="B9">
        <v>66000000</v>
      </c>
    </row>
    <row r="10" spans="1:10">
      <c r="A10" s="31">
        <v>9</v>
      </c>
      <c r="B10">
        <v>54000000</v>
      </c>
    </row>
    <row r="11" spans="1:10">
      <c r="A11" s="31">
        <v>10</v>
      </c>
      <c r="B11">
        <v>42000000</v>
      </c>
    </row>
    <row r="12" spans="1:10">
      <c r="A12" s="31">
        <v>11</v>
      </c>
      <c r="B12">
        <v>36000000</v>
      </c>
    </row>
    <row r="13" spans="1:10">
      <c r="A13" s="31">
        <v>12</v>
      </c>
      <c r="B13">
        <v>28000000</v>
      </c>
    </row>
    <row r="14" spans="1:10">
      <c r="A14" s="31">
        <v>13</v>
      </c>
      <c r="B14">
        <v>14000000</v>
      </c>
    </row>
    <row r="15" spans="1:10">
      <c r="A15" s="31">
        <v>14</v>
      </c>
      <c r="B15">
        <v>9900000</v>
      </c>
    </row>
    <row r="16" spans="1:10">
      <c r="A16" s="31">
        <v>15</v>
      </c>
      <c r="B16">
        <v>8200000</v>
      </c>
    </row>
    <row r="17" spans="1:2">
      <c r="A17" s="31">
        <v>16</v>
      </c>
      <c r="B17">
        <v>7800000</v>
      </c>
    </row>
    <row r="18" spans="1:2">
      <c r="A18" s="31">
        <v>17</v>
      </c>
      <c r="B18">
        <v>5200000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5F152-9DB7-49A5-9260-ACA81E64B101}">
  <dimension ref="B1:B7"/>
  <sheetViews>
    <sheetView workbookViewId="0">
      <selection activeCell="A8" sqref="A8"/>
    </sheetView>
  </sheetViews>
  <sheetFormatPr defaultRowHeight="15"/>
  <cols>
    <col min="1" max="1" width="24.28515625" customWidth="1"/>
    <col min="2" max="2" width="31" customWidth="1"/>
  </cols>
  <sheetData>
    <row r="1" spans="2:2">
      <c r="B1" t="s">
        <v>108</v>
      </c>
    </row>
    <row r="2" spans="2:2">
      <c r="B2">
        <v>1</v>
      </c>
    </row>
    <row r="3" spans="2:2">
      <c r="B3">
        <v>2</v>
      </c>
    </row>
    <row r="4" spans="2:2">
      <c r="B4" t="s">
        <v>102</v>
      </c>
    </row>
    <row r="5" spans="2:2">
      <c r="B5" t="s">
        <v>100</v>
      </c>
    </row>
    <row r="6" spans="2:2">
      <c r="B6" t="s">
        <v>101</v>
      </c>
    </row>
    <row r="7" spans="2:2">
      <c r="B7" t="s">
        <v>109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5FA23-3CAD-4855-B532-1A977B48E93A}">
  <dimension ref="B2:G36"/>
  <sheetViews>
    <sheetView topLeftCell="A19" workbookViewId="0">
      <selection activeCell="A19" sqref="A19"/>
    </sheetView>
  </sheetViews>
  <sheetFormatPr defaultRowHeight="15"/>
  <cols>
    <col min="2" max="2" width="21" customWidth="1"/>
    <col min="3" max="3" width="18.85546875" customWidth="1"/>
    <col min="4" max="4" width="23.7109375" customWidth="1"/>
    <col min="5" max="5" width="14.140625" customWidth="1"/>
    <col min="6" max="6" width="23.140625" customWidth="1"/>
    <col min="7" max="7" width="19.85546875" customWidth="1"/>
  </cols>
  <sheetData>
    <row r="2" spans="2:7">
      <c r="B2" s="13" t="s">
        <v>110</v>
      </c>
      <c r="C2" s="13" t="s">
        <v>111</v>
      </c>
      <c r="D2" s="14" t="s">
        <v>112</v>
      </c>
      <c r="E2" s="14" t="s">
        <v>113</v>
      </c>
      <c r="F2" s="18" t="s">
        <v>114</v>
      </c>
      <c r="G2" s="14" t="s">
        <v>115</v>
      </c>
    </row>
    <row r="3" spans="2:7">
      <c r="B3" s="15" t="s">
        <v>116</v>
      </c>
      <c r="C3" s="16">
        <v>53896550.399999999</v>
      </c>
      <c r="D3" s="14">
        <v>2022</v>
      </c>
      <c r="E3" s="14" t="s">
        <v>117</v>
      </c>
      <c r="F3" s="17">
        <f t="shared" ref="F3:F36" ca="1" si="0">(C3*0.2) + RANDBETWEEN(0, 25000)</f>
        <v>10799005.08</v>
      </c>
      <c r="G3" s="16">
        <f t="shared" ref="G3:G36" ca="1" si="1">C3-F3</f>
        <v>43097545.32</v>
      </c>
    </row>
    <row r="4" spans="2:7" ht="30">
      <c r="B4" s="15" t="s">
        <v>118</v>
      </c>
      <c r="C4" s="16">
        <v>67366252.799999997</v>
      </c>
      <c r="D4" s="14">
        <v>2019</v>
      </c>
      <c r="E4" s="14" t="s">
        <v>117</v>
      </c>
      <c r="F4" s="17">
        <f t="shared" ca="1" si="0"/>
        <v>13487453.560000001</v>
      </c>
      <c r="G4" s="16">
        <f t="shared" ca="1" si="1"/>
        <v>53878799.239999995</v>
      </c>
    </row>
    <row r="5" spans="2:7" ht="30">
      <c r="B5" s="15" t="s">
        <v>119</v>
      </c>
      <c r="C5" s="16">
        <v>107760576</v>
      </c>
      <c r="D5" s="14">
        <v>2022</v>
      </c>
      <c r="E5" s="14" t="s">
        <v>117</v>
      </c>
      <c r="F5" s="17">
        <f t="shared" ca="1" si="0"/>
        <v>21575330.200000003</v>
      </c>
      <c r="G5" s="16">
        <f t="shared" ca="1" si="1"/>
        <v>86185245.799999997</v>
      </c>
    </row>
    <row r="6" spans="2:7">
      <c r="B6" s="15" t="s">
        <v>120</v>
      </c>
      <c r="C6" s="16">
        <v>121082438.39999999</v>
      </c>
      <c r="D6" s="14">
        <v>2019</v>
      </c>
      <c r="E6" s="14" t="s">
        <v>117</v>
      </c>
      <c r="F6" s="17">
        <f t="shared" ca="1" si="0"/>
        <v>24239344.68</v>
      </c>
      <c r="G6" s="16">
        <f t="shared" ca="1" si="1"/>
        <v>96843093.719999999</v>
      </c>
    </row>
    <row r="7" spans="2:7">
      <c r="B7" s="15" t="s">
        <v>121</v>
      </c>
      <c r="C7" s="16">
        <v>16608345.6</v>
      </c>
      <c r="D7" s="14">
        <v>2022</v>
      </c>
      <c r="E7" s="14" t="s">
        <v>117</v>
      </c>
      <c r="F7" s="17">
        <f t="shared" ca="1" si="0"/>
        <v>3339083.12</v>
      </c>
      <c r="G7" s="16">
        <f t="shared" ca="1" si="1"/>
        <v>13269262.48</v>
      </c>
    </row>
    <row r="8" spans="2:7">
      <c r="B8" s="15" t="s">
        <v>122</v>
      </c>
      <c r="C8" s="16">
        <v>33034848</v>
      </c>
      <c r="D8" s="14">
        <v>2019</v>
      </c>
      <c r="E8" s="14" t="s">
        <v>117</v>
      </c>
      <c r="F8" s="17">
        <f t="shared" ca="1" si="0"/>
        <v>6620613.6000000006</v>
      </c>
      <c r="G8" s="16">
        <f t="shared" ca="1" si="1"/>
        <v>26414234.399999999</v>
      </c>
    </row>
    <row r="9" spans="2:7" ht="30">
      <c r="B9" s="15" t="s">
        <v>123</v>
      </c>
      <c r="C9" s="16">
        <v>49461350.399999999</v>
      </c>
      <c r="D9" s="14">
        <v>2020</v>
      </c>
      <c r="E9" s="14" t="s">
        <v>117</v>
      </c>
      <c r="F9" s="17">
        <f t="shared" ca="1" si="0"/>
        <v>9912061.0800000001</v>
      </c>
      <c r="G9" s="16">
        <f t="shared" ca="1" si="1"/>
        <v>39549289.32</v>
      </c>
    </row>
    <row r="10" spans="2:7">
      <c r="B10" s="15" t="s">
        <v>124</v>
      </c>
      <c r="C10" s="16">
        <v>65887852.800000004</v>
      </c>
      <c r="D10" s="14">
        <v>2020</v>
      </c>
      <c r="E10" s="14" t="s">
        <v>117</v>
      </c>
      <c r="F10" s="17">
        <f t="shared" ca="1" si="0"/>
        <v>13182603.560000002</v>
      </c>
      <c r="G10" s="16">
        <f t="shared" ca="1" si="1"/>
        <v>52705249.240000002</v>
      </c>
    </row>
    <row r="11" spans="2:7">
      <c r="B11" s="15" t="s">
        <v>125</v>
      </c>
      <c r="C11" s="16">
        <v>82314355.199999988</v>
      </c>
      <c r="D11" s="14">
        <v>2020</v>
      </c>
      <c r="E11" s="14" t="s">
        <v>117</v>
      </c>
      <c r="F11" s="17">
        <f t="shared" ca="1" si="0"/>
        <v>16471408.039999999</v>
      </c>
      <c r="G11" s="16">
        <f t="shared" ca="1" si="1"/>
        <v>65842947.159999989</v>
      </c>
    </row>
    <row r="12" spans="2:7">
      <c r="B12" s="15" t="s">
        <v>126</v>
      </c>
      <c r="C12" s="16">
        <v>98740857.600000009</v>
      </c>
      <c r="D12" s="14">
        <v>2020</v>
      </c>
      <c r="E12" s="14" t="s">
        <v>127</v>
      </c>
      <c r="F12" s="17">
        <f t="shared" ca="1" si="0"/>
        <v>19767880.520000003</v>
      </c>
      <c r="G12" s="16">
        <f t="shared" ca="1" si="1"/>
        <v>78972977.080000013</v>
      </c>
    </row>
    <row r="13" spans="2:7" ht="30">
      <c r="B13" s="15" t="s">
        <v>128</v>
      </c>
      <c r="C13" s="16">
        <v>115152576</v>
      </c>
      <c r="D13" s="14">
        <v>2020</v>
      </c>
      <c r="E13" s="14" t="s">
        <v>117</v>
      </c>
      <c r="F13" s="17">
        <f t="shared" ca="1" si="0"/>
        <v>23034730.200000003</v>
      </c>
      <c r="G13" s="16">
        <f t="shared" ca="1" si="1"/>
        <v>92117845.799999997</v>
      </c>
    </row>
    <row r="14" spans="2:7">
      <c r="B14" s="15" t="s">
        <v>129</v>
      </c>
      <c r="C14" s="16">
        <v>131431238.39999999</v>
      </c>
      <c r="D14" s="14">
        <v>2020</v>
      </c>
      <c r="E14" s="14" t="s">
        <v>117</v>
      </c>
      <c r="F14" s="17">
        <f t="shared" ca="1" si="0"/>
        <v>26306971.68</v>
      </c>
      <c r="G14" s="16">
        <f t="shared" ca="1" si="1"/>
        <v>105124266.72</v>
      </c>
    </row>
    <row r="15" spans="2:7" ht="30">
      <c r="B15" s="15" t="s">
        <v>130</v>
      </c>
      <c r="C15" s="16">
        <v>146379340.79999998</v>
      </c>
      <c r="D15" s="14">
        <v>2017</v>
      </c>
      <c r="E15" s="14" t="s">
        <v>127</v>
      </c>
      <c r="F15" s="17">
        <f t="shared" ca="1" si="0"/>
        <v>29278805.159999996</v>
      </c>
      <c r="G15" s="16">
        <f t="shared" ca="1" si="1"/>
        <v>117100535.63999999</v>
      </c>
    </row>
    <row r="16" spans="2:7">
      <c r="B16" s="15" t="s">
        <v>131</v>
      </c>
      <c r="C16" s="16">
        <v>14965843.200000001</v>
      </c>
      <c r="D16" s="14">
        <v>2017</v>
      </c>
      <c r="E16" s="14" t="s">
        <v>117</v>
      </c>
      <c r="F16" s="17">
        <f t="shared" ca="1" si="0"/>
        <v>2999684.6400000006</v>
      </c>
      <c r="G16" s="16">
        <f t="shared" ca="1" si="1"/>
        <v>11966158.560000001</v>
      </c>
    </row>
    <row r="17" spans="2:7">
      <c r="B17" s="15" t="s">
        <v>132</v>
      </c>
      <c r="C17" s="16">
        <v>31392345.599999998</v>
      </c>
      <c r="D17" s="14">
        <v>2017</v>
      </c>
      <c r="E17" s="14" t="s">
        <v>127</v>
      </c>
      <c r="F17" s="17">
        <f t="shared" ca="1" si="0"/>
        <v>6302092.1200000001</v>
      </c>
      <c r="G17" s="16">
        <f t="shared" ca="1" si="1"/>
        <v>25090253.479999997</v>
      </c>
    </row>
    <row r="18" spans="2:7">
      <c r="B18" s="15" t="s">
        <v>133</v>
      </c>
      <c r="C18" s="16">
        <v>47818848</v>
      </c>
      <c r="D18" s="14">
        <v>2017</v>
      </c>
      <c r="E18" s="14" t="s">
        <v>117</v>
      </c>
      <c r="F18" s="17">
        <f t="shared" ca="1" si="0"/>
        <v>9586682.5999999996</v>
      </c>
      <c r="G18" s="16">
        <f t="shared" ca="1" si="1"/>
        <v>38232165.399999999</v>
      </c>
    </row>
    <row r="19" spans="2:7" ht="30">
      <c r="B19" s="15" t="s">
        <v>134</v>
      </c>
      <c r="C19" s="16">
        <v>64245350.399999999</v>
      </c>
      <c r="D19" s="14">
        <v>2017</v>
      </c>
      <c r="E19" s="14" t="s">
        <v>117</v>
      </c>
      <c r="F19" s="17">
        <f t="shared" ca="1" si="0"/>
        <v>12861041.08</v>
      </c>
      <c r="G19" s="16">
        <f t="shared" ca="1" si="1"/>
        <v>51384309.32</v>
      </c>
    </row>
    <row r="20" spans="2:7">
      <c r="B20" s="15" t="s">
        <v>135</v>
      </c>
      <c r="C20" s="16">
        <v>80671852.799999997</v>
      </c>
      <c r="D20" s="14">
        <v>2017</v>
      </c>
      <c r="E20" s="14" t="s">
        <v>117</v>
      </c>
      <c r="F20" s="17">
        <f t="shared" ca="1" si="0"/>
        <v>16146124.560000001</v>
      </c>
      <c r="G20" s="16">
        <f t="shared" ca="1" si="1"/>
        <v>64525728.239999995</v>
      </c>
    </row>
    <row r="21" spans="2:7" ht="30">
      <c r="B21" s="15" t="s">
        <v>136</v>
      </c>
      <c r="C21" s="16">
        <v>97098355.199999988</v>
      </c>
      <c r="D21" s="14">
        <v>2017</v>
      </c>
      <c r="E21" s="14" t="s">
        <v>117</v>
      </c>
      <c r="F21" s="17">
        <f t="shared" ca="1" si="0"/>
        <v>19422921.039999999</v>
      </c>
      <c r="G21" s="16">
        <f t="shared" ca="1" si="1"/>
        <v>77675434.159999996</v>
      </c>
    </row>
    <row r="22" spans="2:7">
      <c r="B22" s="15" t="s">
        <v>137</v>
      </c>
      <c r="C22" s="16">
        <v>113524857.60000001</v>
      </c>
      <c r="D22" s="14">
        <v>2015</v>
      </c>
      <c r="E22" s="14" t="s">
        <v>117</v>
      </c>
      <c r="F22" s="17">
        <f t="shared" ca="1" si="0"/>
        <v>22721957.520000003</v>
      </c>
      <c r="G22" s="16">
        <f t="shared" ca="1" si="1"/>
        <v>90802900.080000013</v>
      </c>
    </row>
    <row r="23" spans="2:7">
      <c r="B23" s="15" t="s">
        <v>138</v>
      </c>
      <c r="C23" s="16">
        <v>129936576</v>
      </c>
      <c r="D23" s="14">
        <v>2015</v>
      </c>
      <c r="E23" s="14" t="s">
        <v>127</v>
      </c>
      <c r="F23" s="17">
        <f t="shared" ca="1" si="0"/>
        <v>25999602.200000003</v>
      </c>
      <c r="G23" s="16">
        <f t="shared" ca="1" si="1"/>
        <v>103936973.8</v>
      </c>
    </row>
    <row r="24" spans="2:7" ht="30">
      <c r="B24" s="15" t="s">
        <v>139</v>
      </c>
      <c r="C24" s="16">
        <v>146215238.40000001</v>
      </c>
      <c r="D24" s="14">
        <v>2015</v>
      </c>
      <c r="E24" s="14" t="s">
        <v>127</v>
      </c>
      <c r="F24" s="17">
        <f t="shared" ca="1" si="0"/>
        <v>29264645.680000003</v>
      </c>
      <c r="G24" s="16">
        <f t="shared" ca="1" si="1"/>
        <v>116950592.72</v>
      </c>
    </row>
    <row r="25" spans="2:7">
      <c r="B25" s="15" t="s">
        <v>140</v>
      </c>
      <c r="C25" s="16">
        <v>28107340.799999997</v>
      </c>
      <c r="D25" s="14">
        <v>2015</v>
      </c>
      <c r="E25" s="14" t="s">
        <v>127</v>
      </c>
      <c r="F25" s="17">
        <f t="shared" ca="1" si="0"/>
        <v>5623145.1600000001</v>
      </c>
      <c r="G25" s="16">
        <f t="shared" ca="1" si="1"/>
        <v>22484195.639999997</v>
      </c>
    </row>
    <row r="26" spans="2:7">
      <c r="B26" s="15" t="s">
        <v>141</v>
      </c>
      <c r="C26" s="16">
        <v>44533843.199999996</v>
      </c>
      <c r="D26" s="14">
        <v>2015</v>
      </c>
      <c r="E26" s="14" t="s">
        <v>127</v>
      </c>
      <c r="F26" s="17">
        <f t="shared" ca="1" si="0"/>
        <v>8931090.6399999987</v>
      </c>
      <c r="G26" s="16">
        <f t="shared" ca="1" si="1"/>
        <v>35602752.559999995</v>
      </c>
    </row>
    <row r="27" spans="2:7" ht="30">
      <c r="B27" s="15" t="s">
        <v>142</v>
      </c>
      <c r="C27" s="16">
        <v>60960345.599999994</v>
      </c>
      <c r="D27" s="14">
        <v>2015</v>
      </c>
      <c r="E27" s="14" t="s">
        <v>117</v>
      </c>
      <c r="F27" s="17">
        <f t="shared" ca="1" si="0"/>
        <v>12208372.119999999</v>
      </c>
      <c r="G27" s="16">
        <f t="shared" ca="1" si="1"/>
        <v>48751973.479999997</v>
      </c>
    </row>
    <row r="28" spans="2:7">
      <c r="B28" s="15" t="s">
        <v>143</v>
      </c>
      <c r="C28" s="16">
        <v>77386848</v>
      </c>
      <c r="D28" s="14">
        <v>2015</v>
      </c>
      <c r="E28" s="14" t="s">
        <v>117</v>
      </c>
      <c r="F28" s="17">
        <f t="shared" ca="1" si="0"/>
        <v>15480071.600000001</v>
      </c>
      <c r="G28" s="16">
        <f t="shared" ca="1" si="1"/>
        <v>61906776.399999999</v>
      </c>
    </row>
    <row r="29" spans="2:7">
      <c r="B29" s="15" t="s">
        <v>144</v>
      </c>
      <c r="C29" s="16">
        <v>93813350.399999991</v>
      </c>
      <c r="D29" s="14">
        <v>2015</v>
      </c>
      <c r="E29" s="14" t="s">
        <v>117</v>
      </c>
      <c r="F29" s="17">
        <f t="shared" ca="1" si="0"/>
        <v>18765110.079999998</v>
      </c>
      <c r="G29" s="16">
        <f t="shared" ca="1" si="1"/>
        <v>75048240.319999993</v>
      </c>
    </row>
    <row r="30" spans="2:7" ht="30">
      <c r="B30" s="15" t="s">
        <v>145</v>
      </c>
      <c r="C30" s="16">
        <v>110239852.8</v>
      </c>
      <c r="D30" s="14">
        <v>2015</v>
      </c>
      <c r="E30" s="14" t="s">
        <v>117</v>
      </c>
      <c r="F30" s="17">
        <f t="shared" ca="1" si="0"/>
        <v>22059077.560000002</v>
      </c>
      <c r="G30" s="16">
        <f t="shared" ca="1" si="1"/>
        <v>88180775.239999995</v>
      </c>
    </row>
    <row r="31" spans="2:7">
      <c r="B31" s="15" t="s">
        <v>146</v>
      </c>
      <c r="C31" s="16">
        <v>126666355.19999999</v>
      </c>
      <c r="D31" s="14">
        <v>2015</v>
      </c>
      <c r="E31" s="14" t="s">
        <v>117</v>
      </c>
      <c r="F31" s="17">
        <f t="shared" ca="1" si="0"/>
        <v>25341258.039999999</v>
      </c>
      <c r="G31" s="16">
        <f t="shared" ca="1" si="1"/>
        <v>101325097.16</v>
      </c>
    </row>
    <row r="32" spans="2:7">
      <c r="B32" s="15" t="s">
        <v>147</v>
      </c>
      <c r="C32" s="16">
        <v>143092857.59999999</v>
      </c>
      <c r="D32" s="14">
        <v>2015</v>
      </c>
      <c r="E32" s="14" t="s">
        <v>127</v>
      </c>
      <c r="F32" s="17">
        <f t="shared" ca="1" si="0"/>
        <v>28633939.52</v>
      </c>
      <c r="G32" s="16">
        <f t="shared" ca="1" si="1"/>
        <v>114458918.08</v>
      </c>
    </row>
    <row r="33" spans="2:7" ht="30">
      <c r="B33" s="15" t="s">
        <v>148</v>
      </c>
      <c r="C33" s="16">
        <v>26448576</v>
      </c>
      <c r="D33" s="14">
        <v>2015</v>
      </c>
      <c r="E33" s="14" t="s">
        <v>127</v>
      </c>
      <c r="F33" s="17">
        <f t="shared" ca="1" si="0"/>
        <v>5305824.2</v>
      </c>
      <c r="G33" s="16">
        <f t="shared" ca="1" si="1"/>
        <v>21142751.800000001</v>
      </c>
    </row>
    <row r="34" spans="2:7">
      <c r="B34" s="15" t="s">
        <v>149</v>
      </c>
      <c r="C34" s="16">
        <v>42727238.399999999</v>
      </c>
      <c r="D34" s="14">
        <v>2015</v>
      </c>
      <c r="E34" s="14" t="s">
        <v>127</v>
      </c>
      <c r="F34" s="17">
        <f t="shared" ca="1" si="0"/>
        <v>8564740.6799999997</v>
      </c>
      <c r="G34" s="16">
        <f t="shared" ca="1" si="1"/>
        <v>34162497.719999999</v>
      </c>
    </row>
    <row r="35" spans="2:7">
      <c r="B35" s="15" t="s">
        <v>150</v>
      </c>
      <c r="C35" s="16">
        <v>57675340.800000004</v>
      </c>
      <c r="D35" s="14">
        <v>2015</v>
      </c>
      <c r="E35" s="14" t="s">
        <v>127</v>
      </c>
      <c r="F35" s="17">
        <f t="shared" ca="1" si="0"/>
        <v>11542973.160000002</v>
      </c>
      <c r="G35" s="16">
        <f t="shared" ca="1" si="1"/>
        <v>46132367.640000001</v>
      </c>
    </row>
    <row r="36" spans="2:7">
      <c r="B36" s="15" t="s">
        <v>151</v>
      </c>
      <c r="C36" s="16">
        <v>74101843.200000003</v>
      </c>
      <c r="D36" s="14">
        <v>2015</v>
      </c>
      <c r="E36" s="14" t="s">
        <v>127</v>
      </c>
      <c r="F36" s="17">
        <f t="shared" ca="1" si="0"/>
        <v>14838877.640000001</v>
      </c>
      <c r="G36" s="16">
        <f t="shared" ca="1" si="1"/>
        <v>59262965.560000002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7618C1-C8A0-47B6-8B25-F487EA031E1F}">
  <dimension ref="B2:F40"/>
  <sheetViews>
    <sheetView workbookViewId="0">
      <selection activeCell="A3" sqref="A3:XFD3"/>
    </sheetView>
  </sheetViews>
  <sheetFormatPr defaultRowHeight="15"/>
  <cols>
    <col min="2" max="2" width="25.5703125" customWidth="1"/>
    <col min="3" max="3" width="12" customWidth="1"/>
    <col min="4" max="4" width="17.42578125" customWidth="1"/>
    <col min="5" max="5" width="17.28515625" customWidth="1"/>
    <col min="6" max="6" width="18.28515625" customWidth="1"/>
  </cols>
  <sheetData>
    <row r="2" spans="2:6">
      <c r="B2" s="19" t="s">
        <v>6</v>
      </c>
      <c r="C2" s="19" t="s">
        <v>7</v>
      </c>
      <c r="D2" s="19" t="s">
        <v>75</v>
      </c>
      <c r="E2" s="20" t="s">
        <v>152</v>
      </c>
      <c r="F2" s="20" t="s">
        <v>153</v>
      </c>
    </row>
    <row r="3" spans="2:6">
      <c r="B3" s="19" t="s">
        <v>32</v>
      </c>
      <c r="C3" s="19">
        <v>12</v>
      </c>
      <c r="D3" s="19">
        <v>2</v>
      </c>
      <c r="E3" s="21">
        <v>44758</v>
      </c>
      <c r="F3" s="21">
        <f>EDATE(E3, 24)</f>
        <v>45489</v>
      </c>
    </row>
    <row r="4" spans="2:6">
      <c r="B4" s="19" t="s">
        <v>33</v>
      </c>
      <c r="C4" s="19">
        <v>13</v>
      </c>
      <c r="D4" s="19"/>
      <c r="E4" s="21">
        <v>44758</v>
      </c>
      <c r="F4" s="21">
        <f>EDATE(E4, 24)</f>
        <v>45489</v>
      </c>
    </row>
    <row r="39" spans="2:6">
      <c r="B39" s="19" t="s">
        <v>154</v>
      </c>
      <c r="C39" s="19">
        <v>6</v>
      </c>
      <c r="D39" s="19">
        <v>1</v>
      </c>
      <c r="E39" s="21">
        <v>45549</v>
      </c>
      <c r="F39" s="21">
        <f>EDATE(E39, 24)</f>
        <v>46279</v>
      </c>
    </row>
    <row r="40" spans="2:6">
      <c r="B40" s="19" t="s">
        <v>155</v>
      </c>
      <c r="C40" s="19">
        <v>7</v>
      </c>
      <c r="D40" s="19">
        <v>2</v>
      </c>
      <c r="E40" s="21">
        <v>45550</v>
      </c>
      <c r="F40" s="21">
        <f>EDATE(E40, 24)</f>
        <v>46280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58FAE-3AAE-44C0-9CCD-F6FFBDEF2641}">
  <dimension ref="A1:H51"/>
  <sheetViews>
    <sheetView workbookViewId="0">
      <selection sqref="A1:A1048576"/>
    </sheetView>
  </sheetViews>
  <sheetFormatPr defaultRowHeight="15"/>
  <cols>
    <col min="1" max="1" width="11.140625" bestFit="1" customWidth="1"/>
    <col min="2" max="2" width="26.140625" customWidth="1"/>
    <col min="3" max="3" width="14.85546875" customWidth="1"/>
    <col min="4" max="4" width="12.85546875" customWidth="1"/>
    <col min="5" max="5" width="17" customWidth="1"/>
    <col min="6" max="6" width="15.140625" customWidth="1"/>
    <col min="7" max="7" width="22.5703125" customWidth="1"/>
    <col min="8" max="8" width="27.28515625" customWidth="1"/>
  </cols>
  <sheetData>
    <row r="1" spans="1:8">
      <c r="A1" s="31" t="s">
        <v>74</v>
      </c>
      <c r="B1" s="8" t="s">
        <v>6</v>
      </c>
      <c r="C1" s="8" t="s">
        <v>7</v>
      </c>
      <c r="D1" s="8" t="s">
        <v>75</v>
      </c>
      <c r="E1" s="5" t="s">
        <v>80</v>
      </c>
      <c r="F1" s="3" t="s">
        <v>156</v>
      </c>
      <c r="G1" s="8" t="s">
        <v>157</v>
      </c>
      <c r="H1" s="8" t="s">
        <v>158</v>
      </c>
    </row>
    <row r="2" spans="1:8">
      <c r="A2" s="31" t="s">
        <v>98</v>
      </c>
      <c r="B2" s="27" t="s">
        <v>159</v>
      </c>
      <c r="C2" s="8">
        <v>1</v>
      </c>
      <c r="D2" s="8">
        <v>1</v>
      </c>
      <c r="E2" s="5">
        <v>1</v>
      </c>
      <c r="F2" s="3" t="s">
        <v>160</v>
      </c>
      <c r="H2" t="s">
        <v>161</v>
      </c>
    </row>
    <row r="3" spans="1:8">
      <c r="A3" s="31" t="s">
        <v>98</v>
      </c>
      <c r="B3" s="27" t="s">
        <v>14</v>
      </c>
      <c r="C3" s="8">
        <f>C2+1</f>
        <v>2</v>
      </c>
      <c r="D3" s="8">
        <v>2</v>
      </c>
      <c r="E3" s="5">
        <v>6</v>
      </c>
      <c r="F3" s="3"/>
      <c r="G3" t="s">
        <v>160</v>
      </c>
      <c r="H3" t="s">
        <v>161</v>
      </c>
    </row>
    <row r="4" spans="1:8">
      <c r="A4" s="31" t="s">
        <v>98</v>
      </c>
      <c r="B4" s="27" t="s">
        <v>17</v>
      </c>
      <c r="C4" s="8">
        <f t="shared" ref="C4:C51" si="0">C3+1</f>
        <v>3</v>
      </c>
      <c r="D4" s="8">
        <v>3</v>
      </c>
      <c r="E4" s="5">
        <v>15</v>
      </c>
      <c r="F4" s="3" t="s">
        <v>162</v>
      </c>
      <c r="H4" t="s">
        <v>163</v>
      </c>
    </row>
    <row r="5" spans="1:8">
      <c r="A5" s="31" t="s">
        <v>98</v>
      </c>
      <c r="B5" s="27" t="s">
        <v>18</v>
      </c>
      <c r="C5" s="8">
        <f t="shared" si="0"/>
        <v>4</v>
      </c>
      <c r="D5" s="8">
        <v>4</v>
      </c>
      <c r="E5" s="5">
        <v>11</v>
      </c>
      <c r="F5" s="3" t="s">
        <v>160</v>
      </c>
      <c r="H5" t="s">
        <v>164</v>
      </c>
    </row>
    <row r="6" spans="1:8">
      <c r="A6" s="31" t="s">
        <v>98</v>
      </c>
      <c r="B6" s="27" t="s">
        <v>19</v>
      </c>
      <c r="C6" s="8">
        <f t="shared" si="0"/>
        <v>5</v>
      </c>
      <c r="D6" s="8">
        <v>5</v>
      </c>
      <c r="E6" s="5">
        <v>15</v>
      </c>
      <c r="F6" s="3" t="s">
        <v>162</v>
      </c>
      <c r="H6" t="s">
        <v>163</v>
      </c>
    </row>
    <row r="7" spans="1:8">
      <c r="A7" s="31" t="s">
        <v>98</v>
      </c>
      <c r="B7" s="27" t="s">
        <v>22</v>
      </c>
      <c r="C7" s="8">
        <f t="shared" si="0"/>
        <v>6</v>
      </c>
      <c r="D7" s="8">
        <f>D2</f>
        <v>1</v>
      </c>
      <c r="E7" s="5">
        <v>7</v>
      </c>
      <c r="F7" s="3" t="s">
        <v>165</v>
      </c>
      <c r="H7" t="s">
        <v>164</v>
      </c>
    </row>
    <row r="8" spans="1:8">
      <c r="A8" s="31" t="s">
        <v>98</v>
      </c>
      <c r="B8" s="27" t="s">
        <v>23</v>
      </c>
      <c r="C8" s="8">
        <f t="shared" si="0"/>
        <v>7</v>
      </c>
      <c r="D8" s="8">
        <f t="shared" ref="D8:D51" si="1">D3</f>
        <v>2</v>
      </c>
      <c r="E8" s="5">
        <v>11</v>
      </c>
      <c r="F8" s="3" t="s">
        <v>160</v>
      </c>
      <c r="H8" t="s">
        <v>166</v>
      </c>
    </row>
    <row r="9" spans="1:8">
      <c r="A9" s="31" t="s">
        <v>98</v>
      </c>
      <c r="B9" s="27" t="s">
        <v>24</v>
      </c>
      <c r="C9" s="8">
        <f t="shared" si="0"/>
        <v>8</v>
      </c>
      <c r="D9" s="8">
        <f t="shared" si="1"/>
        <v>3</v>
      </c>
      <c r="E9" s="5">
        <v>12</v>
      </c>
      <c r="F9" s="3" t="s">
        <v>160</v>
      </c>
      <c r="H9" t="s">
        <v>164</v>
      </c>
    </row>
    <row r="10" spans="1:8">
      <c r="A10" s="31" t="s">
        <v>98</v>
      </c>
      <c r="B10" s="27" t="s">
        <v>27</v>
      </c>
      <c r="C10" s="8">
        <f t="shared" si="0"/>
        <v>9</v>
      </c>
      <c r="D10" s="8">
        <f t="shared" si="1"/>
        <v>4</v>
      </c>
      <c r="E10" s="5">
        <v>11</v>
      </c>
      <c r="F10" s="3" t="s">
        <v>160</v>
      </c>
      <c r="H10" t="s">
        <v>164</v>
      </c>
    </row>
    <row r="11" spans="1:8">
      <c r="A11" s="31" t="s">
        <v>98</v>
      </c>
      <c r="B11" s="27" t="s">
        <v>28</v>
      </c>
      <c r="C11" s="8">
        <f t="shared" si="0"/>
        <v>10</v>
      </c>
      <c r="D11" s="8">
        <f t="shared" si="1"/>
        <v>5</v>
      </c>
      <c r="E11" s="5">
        <v>10</v>
      </c>
      <c r="F11" s="3" t="s">
        <v>165</v>
      </c>
      <c r="H11" t="s">
        <v>164</v>
      </c>
    </row>
    <row r="12" spans="1:8">
      <c r="A12" s="31" t="s">
        <v>98</v>
      </c>
      <c r="B12" s="27" t="s">
        <v>29</v>
      </c>
      <c r="C12" s="8">
        <f t="shared" si="0"/>
        <v>11</v>
      </c>
      <c r="D12" s="8">
        <f t="shared" si="1"/>
        <v>1</v>
      </c>
      <c r="E12" s="5">
        <v>7</v>
      </c>
      <c r="F12" s="3" t="s">
        <v>167</v>
      </c>
    </row>
    <row r="13" spans="1:8">
      <c r="A13" s="31" t="s">
        <v>98</v>
      </c>
      <c r="B13" s="27" t="s">
        <v>32</v>
      </c>
      <c r="C13" s="8">
        <f t="shared" si="0"/>
        <v>12</v>
      </c>
      <c r="D13" s="8">
        <f t="shared" si="1"/>
        <v>2</v>
      </c>
      <c r="E13" s="5">
        <v>5</v>
      </c>
      <c r="F13" s="3" t="s">
        <v>160</v>
      </c>
      <c r="H13" t="s">
        <v>161</v>
      </c>
    </row>
    <row r="14" spans="1:8">
      <c r="A14" s="31" t="s">
        <v>98</v>
      </c>
      <c r="B14" s="27" t="s">
        <v>33</v>
      </c>
      <c r="C14" s="8">
        <f t="shared" si="0"/>
        <v>13</v>
      </c>
      <c r="D14" s="8">
        <f t="shared" si="1"/>
        <v>3</v>
      </c>
      <c r="E14" s="5">
        <v>13</v>
      </c>
      <c r="F14" s="3" t="s">
        <v>168</v>
      </c>
    </row>
    <row r="15" spans="1:8">
      <c r="A15" s="31" t="s">
        <v>98</v>
      </c>
      <c r="B15" s="27" t="s">
        <v>34</v>
      </c>
      <c r="C15" s="8">
        <f t="shared" si="0"/>
        <v>14</v>
      </c>
      <c r="D15" s="8">
        <f t="shared" si="1"/>
        <v>4</v>
      </c>
      <c r="E15" s="5">
        <v>13</v>
      </c>
      <c r="F15" s="3"/>
      <c r="G15" t="s">
        <v>168</v>
      </c>
    </row>
    <row r="16" spans="1:8">
      <c r="A16" s="31" t="s">
        <v>98</v>
      </c>
      <c r="B16" s="27" t="s">
        <v>35</v>
      </c>
      <c r="C16" s="8">
        <f t="shared" si="0"/>
        <v>15</v>
      </c>
      <c r="D16" s="8">
        <f t="shared" si="1"/>
        <v>5</v>
      </c>
      <c r="E16" s="5">
        <v>15</v>
      </c>
      <c r="F16" s="3" t="s">
        <v>167</v>
      </c>
    </row>
    <row r="17" spans="1:8">
      <c r="A17" s="31" t="s">
        <v>98</v>
      </c>
      <c r="B17" s="27" t="s">
        <v>36</v>
      </c>
      <c r="C17" s="8">
        <f t="shared" si="0"/>
        <v>16</v>
      </c>
      <c r="D17" s="8">
        <f t="shared" si="1"/>
        <v>1</v>
      </c>
      <c r="E17" s="5">
        <v>9</v>
      </c>
      <c r="F17" s="3" t="s">
        <v>160</v>
      </c>
      <c r="H17" t="s">
        <v>161</v>
      </c>
    </row>
    <row r="18" spans="1:8">
      <c r="A18" s="31" t="s">
        <v>98</v>
      </c>
      <c r="B18" s="27" t="s">
        <v>37</v>
      </c>
      <c r="C18" s="8">
        <f t="shared" si="0"/>
        <v>17</v>
      </c>
      <c r="D18" s="8">
        <f t="shared" si="1"/>
        <v>2</v>
      </c>
      <c r="E18" s="5">
        <v>9</v>
      </c>
      <c r="F18" s="3" t="s">
        <v>167</v>
      </c>
    </row>
    <row r="19" spans="1:8">
      <c r="A19" s="31" t="s">
        <v>98</v>
      </c>
      <c r="B19" s="27" t="s">
        <v>38</v>
      </c>
      <c r="C19" s="8">
        <f t="shared" si="0"/>
        <v>18</v>
      </c>
      <c r="D19" s="8">
        <f t="shared" si="1"/>
        <v>3</v>
      </c>
      <c r="E19" s="5">
        <v>7</v>
      </c>
      <c r="F19" s="3" t="s">
        <v>169</v>
      </c>
    </row>
    <row r="20" spans="1:8">
      <c r="A20" s="31" t="s">
        <v>98</v>
      </c>
      <c r="B20" s="27" t="s">
        <v>39</v>
      </c>
      <c r="C20" s="8">
        <f t="shared" si="0"/>
        <v>19</v>
      </c>
      <c r="D20" s="8">
        <f t="shared" si="1"/>
        <v>4</v>
      </c>
      <c r="E20" s="5">
        <v>12</v>
      </c>
      <c r="F20" s="3" t="s">
        <v>170</v>
      </c>
    </row>
    <row r="21" spans="1:8">
      <c r="A21" s="31" t="s">
        <v>98</v>
      </c>
      <c r="B21" s="27" t="s">
        <v>42</v>
      </c>
      <c r="C21" s="8">
        <f t="shared" si="0"/>
        <v>20</v>
      </c>
      <c r="D21" s="8">
        <f t="shared" si="1"/>
        <v>5</v>
      </c>
      <c r="E21" s="5">
        <v>12</v>
      </c>
      <c r="F21" s="3"/>
      <c r="G21" t="s">
        <v>171</v>
      </c>
    </row>
    <row r="22" spans="1:8">
      <c r="A22" s="31" t="s">
        <v>98</v>
      </c>
      <c r="B22" s="27" t="s">
        <v>43</v>
      </c>
      <c r="C22" s="8">
        <f t="shared" si="0"/>
        <v>21</v>
      </c>
      <c r="D22" s="8">
        <f t="shared" si="1"/>
        <v>1</v>
      </c>
      <c r="E22" s="5">
        <v>3</v>
      </c>
      <c r="F22" s="3" t="s">
        <v>167</v>
      </c>
    </row>
    <row r="23" spans="1:8">
      <c r="A23" s="31" t="s">
        <v>98</v>
      </c>
      <c r="B23" s="27" t="s">
        <v>44</v>
      </c>
      <c r="C23" s="8">
        <f t="shared" si="0"/>
        <v>22</v>
      </c>
      <c r="D23" s="8">
        <f t="shared" si="1"/>
        <v>2</v>
      </c>
      <c r="E23" s="5">
        <v>8</v>
      </c>
      <c r="F23" s="3" t="s">
        <v>160</v>
      </c>
    </row>
    <row r="24" spans="1:8">
      <c r="A24" s="31" t="s">
        <v>98</v>
      </c>
      <c r="B24" s="27" t="s">
        <v>45</v>
      </c>
      <c r="C24" s="8">
        <f t="shared" si="0"/>
        <v>23</v>
      </c>
      <c r="D24" s="8">
        <f t="shared" si="1"/>
        <v>3</v>
      </c>
      <c r="E24" s="5">
        <v>14</v>
      </c>
      <c r="F24" s="3" t="s">
        <v>167</v>
      </c>
    </row>
    <row r="25" spans="1:8">
      <c r="A25" s="31" t="s">
        <v>98</v>
      </c>
      <c r="B25" s="27" t="s">
        <v>46</v>
      </c>
      <c r="C25" s="8">
        <f t="shared" si="0"/>
        <v>24</v>
      </c>
      <c r="D25" s="8">
        <f t="shared" si="1"/>
        <v>4</v>
      </c>
      <c r="E25" s="5">
        <v>10</v>
      </c>
      <c r="F25" s="3" t="s">
        <v>172</v>
      </c>
    </row>
    <row r="26" spans="1:8">
      <c r="A26" s="31" t="s">
        <v>98</v>
      </c>
      <c r="B26" s="27" t="s">
        <v>49</v>
      </c>
      <c r="C26" s="8">
        <f t="shared" si="0"/>
        <v>25</v>
      </c>
      <c r="D26" s="8">
        <f t="shared" si="1"/>
        <v>5</v>
      </c>
      <c r="E26" s="5">
        <v>12</v>
      </c>
      <c r="F26" s="3" t="s">
        <v>168</v>
      </c>
    </row>
    <row r="27" spans="1:8">
      <c r="A27" s="31" t="s">
        <v>98</v>
      </c>
      <c r="B27" s="27" t="s">
        <v>50</v>
      </c>
      <c r="C27" s="8">
        <f t="shared" si="0"/>
        <v>26</v>
      </c>
      <c r="D27" s="8">
        <f t="shared" si="1"/>
        <v>1</v>
      </c>
      <c r="E27" s="5">
        <v>6</v>
      </c>
      <c r="F27" s="3" t="s">
        <v>167</v>
      </c>
    </row>
    <row r="28" spans="1:8">
      <c r="A28" s="31" t="s">
        <v>98</v>
      </c>
      <c r="B28" s="27" t="s">
        <v>51</v>
      </c>
      <c r="C28" s="8">
        <f t="shared" si="0"/>
        <v>27</v>
      </c>
      <c r="D28" s="8">
        <f t="shared" si="1"/>
        <v>2</v>
      </c>
      <c r="E28" s="5">
        <v>5</v>
      </c>
      <c r="F28" s="3" t="s">
        <v>160</v>
      </c>
      <c r="H28" t="s">
        <v>164</v>
      </c>
    </row>
    <row r="29" spans="1:8">
      <c r="A29" s="31" t="s">
        <v>98</v>
      </c>
      <c r="B29" s="27" t="s">
        <v>52</v>
      </c>
      <c r="C29" s="8">
        <f t="shared" si="0"/>
        <v>28</v>
      </c>
      <c r="D29" s="8">
        <f t="shared" si="1"/>
        <v>3</v>
      </c>
      <c r="E29" s="5">
        <v>12</v>
      </c>
      <c r="F29" s="3" t="s">
        <v>160</v>
      </c>
      <c r="H29" t="s">
        <v>164</v>
      </c>
    </row>
    <row r="30" spans="1:8">
      <c r="A30" s="31" t="s">
        <v>98</v>
      </c>
      <c r="B30" s="27" t="s">
        <v>53</v>
      </c>
      <c r="C30" s="8">
        <f t="shared" si="0"/>
        <v>29</v>
      </c>
      <c r="D30" s="8">
        <f t="shared" si="1"/>
        <v>4</v>
      </c>
      <c r="E30" s="5">
        <v>11</v>
      </c>
      <c r="F30" s="3" t="s">
        <v>168</v>
      </c>
    </row>
    <row r="31" spans="1:8">
      <c r="A31" s="31" t="s">
        <v>98</v>
      </c>
      <c r="B31" s="27" t="s">
        <v>54</v>
      </c>
      <c r="C31" s="8">
        <f t="shared" si="0"/>
        <v>30</v>
      </c>
      <c r="D31" s="8">
        <f t="shared" si="1"/>
        <v>5</v>
      </c>
      <c r="E31" s="5">
        <v>16</v>
      </c>
      <c r="F31" s="3" t="s">
        <v>160</v>
      </c>
    </row>
    <row r="32" spans="1:8">
      <c r="A32" s="31" t="s">
        <v>98</v>
      </c>
      <c r="B32" s="27" t="s">
        <v>55</v>
      </c>
      <c r="C32" s="8">
        <f t="shared" si="0"/>
        <v>31</v>
      </c>
      <c r="D32" s="8">
        <f t="shared" si="1"/>
        <v>1</v>
      </c>
      <c r="E32" s="5">
        <v>9</v>
      </c>
      <c r="F32" s="3"/>
      <c r="G32" t="s">
        <v>168</v>
      </c>
    </row>
    <row r="33" spans="1:8">
      <c r="A33" s="31" t="s">
        <v>98</v>
      </c>
      <c r="B33" s="27" t="s">
        <v>56</v>
      </c>
      <c r="C33" s="8">
        <f t="shared" si="0"/>
        <v>32</v>
      </c>
      <c r="D33" s="8">
        <f t="shared" si="1"/>
        <v>2</v>
      </c>
      <c r="E33" s="5">
        <v>8</v>
      </c>
      <c r="F33" s="3" t="s">
        <v>160</v>
      </c>
      <c r="H33" t="s">
        <v>161</v>
      </c>
    </row>
    <row r="34" spans="1:8">
      <c r="A34" s="31" t="s">
        <v>98</v>
      </c>
      <c r="B34" s="27" t="s">
        <v>57</v>
      </c>
      <c r="C34" s="8">
        <f t="shared" si="0"/>
        <v>33</v>
      </c>
      <c r="D34" s="8">
        <f t="shared" si="1"/>
        <v>3</v>
      </c>
      <c r="E34" s="5">
        <v>15</v>
      </c>
      <c r="F34" s="3" t="s">
        <v>160</v>
      </c>
      <c r="H34" t="s">
        <v>161</v>
      </c>
    </row>
    <row r="35" spans="1:8">
      <c r="A35" s="31" t="s">
        <v>98</v>
      </c>
      <c r="B35" s="27" t="s">
        <v>58</v>
      </c>
      <c r="C35" s="8">
        <f t="shared" si="0"/>
        <v>34</v>
      </c>
      <c r="D35" s="8">
        <f t="shared" si="1"/>
        <v>4</v>
      </c>
      <c r="E35" s="5">
        <v>15</v>
      </c>
      <c r="F35" s="3" t="s">
        <v>160</v>
      </c>
      <c r="H35" t="s">
        <v>161</v>
      </c>
    </row>
    <row r="36" spans="1:8">
      <c r="A36" s="31" t="s">
        <v>98</v>
      </c>
      <c r="B36" s="27" t="s">
        <v>59</v>
      </c>
      <c r="C36" s="8">
        <f t="shared" si="0"/>
        <v>35</v>
      </c>
      <c r="D36" s="8">
        <f t="shared" si="1"/>
        <v>5</v>
      </c>
      <c r="E36" s="5">
        <v>15</v>
      </c>
      <c r="F36" s="3" t="s">
        <v>160</v>
      </c>
      <c r="H36" t="s">
        <v>164</v>
      </c>
    </row>
    <row r="37" spans="1:8">
      <c r="A37" s="31" t="s">
        <v>98</v>
      </c>
      <c r="B37" s="27" t="s">
        <v>60</v>
      </c>
      <c r="C37" s="8">
        <f t="shared" si="0"/>
        <v>36</v>
      </c>
      <c r="D37" s="8">
        <f t="shared" si="1"/>
        <v>1</v>
      </c>
      <c r="E37" s="5">
        <v>10</v>
      </c>
      <c r="F37" s="3" t="s">
        <v>160</v>
      </c>
    </row>
    <row r="38" spans="1:8">
      <c r="A38" s="31" t="s">
        <v>98</v>
      </c>
      <c r="B38" s="27" t="s">
        <v>43</v>
      </c>
      <c r="C38" s="8">
        <f t="shared" si="0"/>
        <v>37</v>
      </c>
      <c r="D38" s="8">
        <f t="shared" si="1"/>
        <v>2</v>
      </c>
      <c r="E38" s="5">
        <v>10</v>
      </c>
      <c r="F38" s="3" t="s">
        <v>167</v>
      </c>
    </row>
    <row r="39" spans="1:8">
      <c r="A39" s="31" t="s">
        <v>98</v>
      </c>
      <c r="B39" s="27" t="s">
        <v>54</v>
      </c>
      <c r="C39" s="8">
        <f t="shared" si="0"/>
        <v>38</v>
      </c>
      <c r="D39" s="8">
        <f t="shared" si="1"/>
        <v>3</v>
      </c>
      <c r="E39" s="5">
        <v>12</v>
      </c>
      <c r="F39" s="3" t="s">
        <v>160</v>
      </c>
    </row>
    <row r="40" spans="1:8">
      <c r="A40" s="31" t="s">
        <v>98</v>
      </c>
      <c r="B40" s="27" t="s">
        <v>61</v>
      </c>
      <c r="C40" s="8">
        <f t="shared" si="0"/>
        <v>39</v>
      </c>
      <c r="D40" s="8">
        <f t="shared" si="1"/>
        <v>4</v>
      </c>
      <c r="E40" s="5">
        <v>14</v>
      </c>
      <c r="F40" s="3" t="s">
        <v>160</v>
      </c>
      <c r="H40" t="s">
        <v>164</v>
      </c>
    </row>
    <row r="41" spans="1:8">
      <c r="A41" s="31" t="s">
        <v>98</v>
      </c>
      <c r="B41" s="27" t="s">
        <v>51</v>
      </c>
      <c r="C41" s="8">
        <f t="shared" si="0"/>
        <v>40</v>
      </c>
      <c r="D41" s="8">
        <f t="shared" si="1"/>
        <v>5</v>
      </c>
      <c r="E41" s="5">
        <v>10</v>
      </c>
      <c r="F41" s="3" t="s">
        <v>160</v>
      </c>
      <c r="H41" t="s">
        <v>164</v>
      </c>
    </row>
    <row r="42" spans="1:8">
      <c r="A42" s="31" t="s">
        <v>98</v>
      </c>
      <c r="B42" s="27" t="s">
        <v>62</v>
      </c>
      <c r="C42" s="8">
        <f t="shared" si="0"/>
        <v>41</v>
      </c>
      <c r="D42" s="8">
        <f t="shared" si="1"/>
        <v>1</v>
      </c>
      <c r="E42" s="5">
        <v>3</v>
      </c>
      <c r="F42" s="3" t="s">
        <v>168</v>
      </c>
    </row>
    <row r="43" spans="1:8">
      <c r="A43" s="31" t="s">
        <v>98</v>
      </c>
      <c r="B43" s="27" t="s">
        <v>63</v>
      </c>
      <c r="C43" s="8">
        <f t="shared" si="0"/>
        <v>42</v>
      </c>
      <c r="D43" s="8">
        <f t="shared" si="1"/>
        <v>2</v>
      </c>
      <c r="E43" s="5">
        <v>9</v>
      </c>
      <c r="F43" s="3" t="s">
        <v>167</v>
      </c>
    </row>
    <row r="44" spans="1:8">
      <c r="A44" s="31" t="s">
        <v>98</v>
      </c>
      <c r="B44" s="27" t="s">
        <v>64</v>
      </c>
      <c r="C44" s="8">
        <f t="shared" si="0"/>
        <v>43</v>
      </c>
      <c r="D44" s="8">
        <f t="shared" si="1"/>
        <v>3</v>
      </c>
      <c r="E44" s="5">
        <v>11</v>
      </c>
      <c r="F44" s="3" t="s">
        <v>170</v>
      </c>
    </row>
    <row r="45" spans="1:8">
      <c r="A45" s="31" t="s">
        <v>98</v>
      </c>
      <c r="B45" s="27" t="s">
        <v>66</v>
      </c>
      <c r="C45" s="8">
        <f t="shared" si="0"/>
        <v>44</v>
      </c>
      <c r="D45" s="8">
        <f t="shared" si="1"/>
        <v>4</v>
      </c>
      <c r="E45" s="5">
        <v>12</v>
      </c>
      <c r="F45" s="3" t="s">
        <v>160</v>
      </c>
    </row>
    <row r="46" spans="1:8">
      <c r="A46" s="31" t="s">
        <v>98</v>
      </c>
      <c r="B46" s="27" t="s">
        <v>67</v>
      </c>
      <c r="C46" s="8">
        <f t="shared" si="0"/>
        <v>45</v>
      </c>
      <c r="D46" s="8">
        <f t="shared" si="1"/>
        <v>5</v>
      </c>
      <c r="E46" s="5">
        <v>13</v>
      </c>
      <c r="F46" s="3" t="s">
        <v>167</v>
      </c>
    </row>
    <row r="47" spans="1:8">
      <c r="A47" s="31" t="s">
        <v>98</v>
      </c>
      <c r="B47" s="27" t="s">
        <v>68</v>
      </c>
      <c r="C47" s="8">
        <f t="shared" si="0"/>
        <v>46</v>
      </c>
      <c r="D47" s="8">
        <f t="shared" si="1"/>
        <v>1</v>
      </c>
      <c r="E47" s="5">
        <v>2</v>
      </c>
      <c r="F47" s="3" t="s">
        <v>170</v>
      </c>
    </row>
    <row r="48" spans="1:8">
      <c r="A48" s="31" t="s">
        <v>98</v>
      </c>
      <c r="B48" s="27" t="s">
        <v>70</v>
      </c>
      <c r="C48" s="8">
        <f t="shared" si="0"/>
        <v>47</v>
      </c>
      <c r="D48" s="8">
        <f t="shared" si="1"/>
        <v>2</v>
      </c>
      <c r="E48" s="5">
        <v>10</v>
      </c>
      <c r="F48" s="3" t="s">
        <v>173</v>
      </c>
    </row>
    <row r="49" spans="1:6">
      <c r="A49" s="31" t="s">
        <v>98</v>
      </c>
      <c r="B49" s="27" t="s">
        <v>71</v>
      </c>
      <c r="C49" s="8">
        <f t="shared" si="0"/>
        <v>48</v>
      </c>
      <c r="D49" s="8">
        <f t="shared" si="1"/>
        <v>3</v>
      </c>
      <c r="E49" s="5">
        <v>12</v>
      </c>
      <c r="F49" s="3" t="s">
        <v>167</v>
      </c>
    </row>
    <row r="50" spans="1:6">
      <c r="A50" s="31" t="s">
        <v>98</v>
      </c>
      <c r="B50" s="27" t="s">
        <v>72</v>
      </c>
      <c r="C50" s="8">
        <f t="shared" si="0"/>
        <v>49</v>
      </c>
      <c r="D50" s="8">
        <f t="shared" si="1"/>
        <v>4</v>
      </c>
      <c r="E50" s="5">
        <v>9</v>
      </c>
      <c r="F50" s="3" t="s">
        <v>169</v>
      </c>
    </row>
    <row r="51" spans="1:6">
      <c r="A51" s="31" t="s">
        <v>98</v>
      </c>
      <c r="B51" s="27" t="s">
        <v>73</v>
      </c>
      <c r="C51" s="8">
        <f t="shared" si="0"/>
        <v>50</v>
      </c>
      <c r="D51" s="8">
        <f t="shared" si="1"/>
        <v>5</v>
      </c>
      <c r="E51" s="5">
        <v>10</v>
      </c>
      <c r="F51" s="3" t="s">
        <v>168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FBA4B-6F4E-444D-93B2-E23E2D3BEB6D}">
  <dimension ref="A1:M25"/>
  <sheetViews>
    <sheetView topLeftCell="A8" workbookViewId="0">
      <selection activeCell="H1" sqref="H1:J22"/>
    </sheetView>
  </sheetViews>
  <sheetFormatPr defaultRowHeight="15"/>
  <sheetData>
    <row r="1" spans="1:13" ht="30.75">
      <c r="A1" s="23" t="s">
        <v>174</v>
      </c>
      <c r="B1" s="23" t="s">
        <v>175</v>
      </c>
      <c r="C1" s="23" t="s">
        <v>176</v>
      </c>
      <c r="D1" s="23" t="s">
        <v>177</v>
      </c>
      <c r="E1" s="24" t="s">
        <v>178</v>
      </c>
      <c r="M1" t="s">
        <v>179</v>
      </c>
    </row>
    <row r="2" spans="1:13">
      <c r="A2" t="s">
        <v>180</v>
      </c>
      <c r="B2" t="s">
        <v>181</v>
      </c>
      <c r="C2" t="s">
        <v>180</v>
      </c>
      <c r="D2">
        <v>21</v>
      </c>
      <c r="E2">
        <v>1</v>
      </c>
    </row>
    <row r="3" spans="1:13">
      <c r="A3" t="s">
        <v>182</v>
      </c>
      <c r="B3" t="s">
        <v>183</v>
      </c>
      <c r="C3" t="s">
        <v>182</v>
      </c>
      <c r="D3">
        <v>20</v>
      </c>
      <c r="E3">
        <v>2</v>
      </c>
    </row>
    <row r="4" spans="1:13">
      <c r="A4" t="s">
        <v>172</v>
      </c>
      <c r="B4" t="s">
        <v>184</v>
      </c>
      <c r="C4" t="s">
        <v>172</v>
      </c>
      <c r="D4">
        <v>19</v>
      </c>
      <c r="E4">
        <v>3</v>
      </c>
    </row>
    <row r="5" spans="1:13">
      <c r="A5" t="s">
        <v>162</v>
      </c>
      <c r="B5" t="s">
        <v>163</v>
      </c>
      <c r="C5" t="s">
        <v>162</v>
      </c>
      <c r="D5">
        <v>18</v>
      </c>
      <c r="E5">
        <v>4</v>
      </c>
    </row>
    <row r="6" spans="1:13">
      <c r="A6" t="s">
        <v>165</v>
      </c>
      <c r="B6" t="s">
        <v>164</v>
      </c>
      <c r="C6" t="s">
        <v>165</v>
      </c>
      <c r="D6">
        <v>17</v>
      </c>
      <c r="E6">
        <v>5</v>
      </c>
    </row>
    <row r="7" spans="1:13">
      <c r="A7" t="s">
        <v>160</v>
      </c>
      <c r="B7" t="s">
        <v>161</v>
      </c>
      <c r="C7" t="s">
        <v>160</v>
      </c>
      <c r="D7">
        <v>16</v>
      </c>
      <c r="E7">
        <v>6</v>
      </c>
    </row>
    <row r="8" spans="1:13">
      <c r="A8" t="s">
        <v>169</v>
      </c>
      <c r="B8" t="s">
        <v>166</v>
      </c>
      <c r="C8" t="s">
        <v>169</v>
      </c>
      <c r="D8">
        <v>15</v>
      </c>
      <c r="E8">
        <v>7</v>
      </c>
    </row>
    <row r="9" spans="1:13">
      <c r="A9" t="s">
        <v>168</v>
      </c>
      <c r="B9" t="s">
        <v>185</v>
      </c>
      <c r="C9" t="s">
        <v>168</v>
      </c>
      <c r="D9">
        <v>14</v>
      </c>
      <c r="E9">
        <v>8</v>
      </c>
    </row>
    <row r="10" spans="1:13">
      <c r="A10" t="s">
        <v>167</v>
      </c>
      <c r="B10" t="s">
        <v>186</v>
      </c>
      <c r="C10" t="s">
        <v>167</v>
      </c>
      <c r="D10">
        <v>13</v>
      </c>
      <c r="E10">
        <v>9</v>
      </c>
    </row>
    <row r="11" spans="1:13">
      <c r="A11" t="s">
        <v>187</v>
      </c>
      <c r="B11" t="s">
        <v>188</v>
      </c>
      <c r="C11" t="s">
        <v>187</v>
      </c>
      <c r="D11">
        <v>12</v>
      </c>
      <c r="E11">
        <v>10</v>
      </c>
    </row>
    <row r="12" spans="1:13">
      <c r="A12" t="s">
        <v>173</v>
      </c>
      <c r="B12" t="s">
        <v>189</v>
      </c>
      <c r="C12" t="s">
        <v>173</v>
      </c>
      <c r="D12">
        <v>11</v>
      </c>
      <c r="E12">
        <v>11</v>
      </c>
    </row>
    <row r="13" spans="1:13">
      <c r="A13" t="s">
        <v>190</v>
      </c>
      <c r="B13" t="s">
        <v>191</v>
      </c>
      <c r="C13" t="s">
        <v>190</v>
      </c>
      <c r="D13">
        <v>10</v>
      </c>
      <c r="E13">
        <v>12</v>
      </c>
    </row>
    <row r="14" spans="1:13">
      <c r="A14" t="s">
        <v>192</v>
      </c>
      <c r="B14" t="s">
        <v>193</v>
      </c>
      <c r="C14" t="s">
        <v>192</v>
      </c>
      <c r="D14">
        <v>9</v>
      </c>
      <c r="E14">
        <v>13</v>
      </c>
    </row>
    <row r="15" spans="1:13">
      <c r="A15" t="s">
        <v>171</v>
      </c>
      <c r="B15" t="s">
        <v>194</v>
      </c>
      <c r="C15" t="s">
        <v>171</v>
      </c>
      <c r="D15">
        <v>8</v>
      </c>
      <c r="E15">
        <v>14</v>
      </c>
    </row>
    <row r="16" spans="1:13">
      <c r="A16" t="s">
        <v>195</v>
      </c>
      <c r="B16" t="s">
        <v>196</v>
      </c>
      <c r="C16" t="s">
        <v>195</v>
      </c>
      <c r="D16">
        <v>7</v>
      </c>
      <c r="E16">
        <v>15</v>
      </c>
    </row>
    <row r="17" spans="1:5">
      <c r="A17" t="s">
        <v>197</v>
      </c>
      <c r="B17" t="s">
        <v>198</v>
      </c>
      <c r="C17" t="s">
        <v>197</v>
      </c>
      <c r="D17">
        <v>6</v>
      </c>
      <c r="E17">
        <v>16</v>
      </c>
    </row>
    <row r="18" spans="1:5">
      <c r="A18" t="s">
        <v>199</v>
      </c>
      <c r="B18" t="s">
        <v>200</v>
      </c>
      <c r="C18" t="s">
        <v>199</v>
      </c>
      <c r="D18">
        <v>5</v>
      </c>
      <c r="E18">
        <v>17</v>
      </c>
    </row>
    <row r="19" spans="1:5">
      <c r="A19" t="s">
        <v>201</v>
      </c>
      <c r="B19" t="s">
        <v>202</v>
      </c>
      <c r="C19" t="s">
        <v>201</v>
      </c>
      <c r="D19">
        <v>4</v>
      </c>
      <c r="E19">
        <v>17</v>
      </c>
    </row>
    <row r="20" spans="1:5">
      <c r="A20" t="s">
        <v>203</v>
      </c>
      <c r="B20" t="s">
        <v>204</v>
      </c>
      <c r="C20" t="s">
        <v>203</v>
      </c>
      <c r="D20">
        <v>3</v>
      </c>
      <c r="E20">
        <v>17</v>
      </c>
    </row>
    <row r="21" spans="1:5">
      <c r="A21" t="s">
        <v>205</v>
      </c>
      <c r="B21" t="s">
        <v>206</v>
      </c>
      <c r="C21" t="s">
        <v>205</v>
      </c>
      <c r="D21">
        <v>2</v>
      </c>
      <c r="E21">
        <v>17</v>
      </c>
    </row>
    <row r="22" spans="1:5">
      <c r="C22" t="s">
        <v>207</v>
      </c>
      <c r="D22">
        <v>2</v>
      </c>
      <c r="E22">
        <v>17</v>
      </c>
    </row>
    <row r="23" spans="1:5">
      <c r="A23" t="s">
        <v>208</v>
      </c>
      <c r="B23" t="s">
        <v>207</v>
      </c>
      <c r="C23" t="s">
        <v>209</v>
      </c>
      <c r="D23">
        <v>1</v>
      </c>
    </row>
    <row r="24" spans="1:5">
      <c r="A24" t="s">
        <v>210</v>
      </c>
      <c r="C24" t="s">
        <v>211</v>
      </c>
      <c r="D24">
        <v>1</v>
      </c>
    </row>
    <row r="25" spans="1:5">
      <c r="C25" t="s">
        <v>210</v>
      </c>
      <c r="D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Vivek</dc:creator>
  <cp:keywords/>
  <dc:description/>
  <cp:lastModifiedBy>adarsh</cp:lastModifiedBy>
  <cp:revision/>
  <dcterms:created xsi:type="dcterms:W3CDTF">2015-06-05T18:17:20Z</dcterms:created>
  <dcterms:modified xsi:type="dcterms:W3CDTF">2025-05-12T12:07:02Z</dcterms:modified>
  <cp:category/>
  <cp:contentStatus/>
</cp:coreProperties>
</file>