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91636\Downloads\OneDrive_2025-04-23\Sample Bank Data\"/>
    </mc:Choice>
  </mc:AlternateContent>
  <xr:revisionPtr revIDLastSave="19" documentId="13_ncr:1_{30613E7B-9CF4-485C-AF65-7887FE4D1893}" xr6:coauthVersionLast="47" xr6:coauthVersionMax="47" xr10:uidLastSave="{7056B1BD-9DF9-441A-975B-5A2E912EF25F}"/>
  <bookViews>
    <workbookView xWindow="-120" yWindow="-120" windowWidth="20730" windowHeight="11040" firstSheet="8" activeTab="8" xr2:uid="{00000000-000D-0000-FFFF-FFFF00000000}"/>
  </bookViews>
  <sheets>
    <sheet name="Collateral Types" sheetId="12" r:id="rId1"/>
    <sheet name="CUSTOMER" sheetId="6" r:id="rId2"/>
    <sheet name="fact risk" sheetId="1" r:id="rId3"/>
    <sheet name="Provision" sheetId="14" r:id="rId4"/>
    <sheet name="Fact writeen-off" sheetId="8" r:id="rId5"/>
    <sheet name="fact restructred" sheetId="10" r:id="rId6"/>
    <sheet name="rating" sheetId="5" r:id="rId7"/>
    <sheet name="Rating and PDS&amp;P_x0009_Moody's_x0009_Fitch_x0009_" sheetId="11" r:id="rId8"/>
    <sheet name="PD" sheetId="15" r:id="rId9"/>
    <sheet name="Risk Limit" sheetId="13" r:id="rId10"/>
    <sheet name="STAGING" sheetId="7" r:id="rId11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C10" i="13"/>
  <c r="C11" i="13"/>
  <c r="C12" i="13"/>
  <c r="C13" i="13"/>
  <c r="C14" i="13"/>
  <c r="C15" i="13"/>
  <c r="C16" i="13"/>
  <c r="C17" i="13"/>
  <c r="C18" i="13"/>
  <c r="C7" i="13"/>
  <c r="C8" i="13"/>
  <c r="C9" i="13"/>
  <c r="C4" i="13"/>
  <c r="C5" i="13"/>
  <c r="C6" i="13"/>
  <c r="C2" i="13"/>
  <c r="C3" i="13"/>
  <c r="F3" i="8"/>
  <c r="F4" i="8"/>
  <c r="G4" i="8" s="1"/>
  <c r="F5" i="8"/>
  <c r="G5" i="8" s="1"/>
  <c r="F6" i="8"/>
  <c r="G6" i="8" s="1"/>
  <c r="F7" i="8"/>
  <c r="G7" i="8" s="1"/>
  <c r="F8" i="8"/>
  <c r="G8" i="8" s="1"/>
  <c r="F9" i="8"/>
  <c r="G9" i="8" s="1"/>
  <c r="F10" i="8"/>
  <c r="G10" i="8" s="1"/>
  <c r="F11" i="8"/>
  <c r="G11" i="8" s="1"/>
  <c r="F12" i="8"/>
  <c r="G12" i="8" s="1"/>
  <c r="F13" i="8"/>
  <c r="G13" i="8" s="1"/>
  <c r="F14" i="8"/>
  <c r="G14" i="8" s="1"/>
  <c r="F15" i="8"/>
  <c r="G15" i="8" s="1"/>
  <c r="F16" i="8"/>
  <c r="G16" i="8" s="1"/>
  <c r="F17" i="8"/>
  <c r="G17" i="8" s="1"/>
  <c r="F18" i="8"/>
  <c r="G18" i="8" s="1"/>
  <c r="F19" i="8"/>
  <c r="F20" i="8"/>
  <c r="G20" i="8" s="1"/>
  <c r="F21" i="8"/>
  <c r="G21" i="8" s="1"/>
  <c r="F22" i="8"/>
  <c r="G22" i="8" s="1"/>
  <c r="F23" i="8"/>
  <c r="G23" i="8" s="1"/>
  <c r="F24" i="8"/>
  <c r="G24" i="8" s="1"/>
  <c r="F25" i="8"/>
  <c r="G25" i="8" s="1"/>
  <c r="F26" i="8"/>
  <c r="G26" i="8" s="1"/>
  <c r="F27" i="8"/>
  <c r="F28" i="8"/>
  <c r="G28" i="8" s="1"/>
  <c r="F29" i="8"/>
  <c r="G29" i="8" s="1"/>
  <c r="F30" i="8"/>
  <c r="G30" i="8" s="1"/>
  <c r="F31" i="8"/>
  <c r="G31" i="8" s="1"/>
  <c r="F32" i="8"/>
  <c r="G32" i="8" s="1"/>
  <c r="F33" i="8"/>
  <c r="G33" i="8" s="1"/>
  <c r="F34" i="8"/>
  <c r="G34" i="8" s="1"/>
  <c r="F35" i="8"/>
  <c r="G35" i="8" s="1"/>
  <c r="F36" i="8"/>
  <c r="G36" i="8" s="1"/>
  <c r="F37" i="8"/>
  <c r="G37" i="8" s="1"/>
  <c r="F38" i="8"/>
  <c r="G38" i="8" s="1"/>
  <c r="F39" i="8"/>
  <c r="G39" i="8" s="1"/>
  <c r="F40" i="8"/>
  <c r="G40" i="8" s="1"/>
  <c r="F41" i="8"/>
  <c r="G41" i="8" s="1"/>
  <c r="F42" i="8"/>
  <c r="G42" i="8" s="1"/>
  <c r="T8" i="1"/>
  <c r="T9" i="1"/>
  <c r="T11" i="1"/>
  <c r="T12" i="1"/>
  <c r="T16" i="1"/>
  <c r="T17" i="1"/>
  <c r="T19" i="1"/>
  <c r="T20" i="1"/>
  <c r="T22" i="1"/>
  <c r="T24" i="1"/>
  <c r="T25" i="1"/>
  <c r="T27" i="1"/>
  <c r="T28" i="1"/>
  <c r="T30" i="1"/>
  <c r="T32" i="1"/>
  <c r="T33" i="1"/>
  <c r="T35" i="1"/>
  <c r="T36" i="1"/>
  <c r="T40" i="1"/>
  <c r="T41" i="1"/>
  <c r="T46" i="1"/>
  <c r="T48" i="1"/>
  <c r="T49" i="1"/>
  <c r="T51" i="1"/>
  <c r="T6" i="1"/>
  <c r="T7" i="1"/>
  <c r="T14" i="1"/>
  <c r="T31" i="1"/>
  <c r="T38" i="1"/>
  <c r="T39" i="1"/>
  <c r="T45" i="1"/>
  <c r="T47" i="1"/>
  <c r="T4" i="1"/>
  <c r="T44" i="1"/>
  <c r="T29" i="1"/>
  <c r="T43" i="1"/>
  <c r="T15" i="1"/>
  <c r="T23" i="1"/>
  <c r="T34" i="1"/>
  <c r="T50" i="1"/>
  <c r="T3" i="1"/>
  <c r="T18" i="1"/>
  <c r="T26" i="1"/>
  <c r="T42" i="1"/>
  <c r="G19" i="8"/>
  <c r="G27" i="8"/>
  <c r="T2" i="1"/>
  <c r="T5" i="1"/>
  <c r="T10" i="1"/>
  <c r="T13" i="1"/>
  <c r="T21" i="1"/>
  <c r="T37" i="1"/>
  <c r="F42" i="10"/>
  <c r="F41" i="10"/>
  <c r="F3" i="10"/>
  <c r="F4" i="10"/>
  <c r="F5" i="10"/>
  <c r="F6" i="10"/>
  <c r="X41" i="1"/>
  <c r="U26" i="1"/>
  <c r="U18" i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D11" i="5"/>
  <c r="D16" i="5" s="1"/>
  <c r="D21" i="5" s="1"/>
  <c r="D26" i="5" s="1"/>
  <c r="D31" i="5" s="1"/>
  <c r="D36" i="5" s="1"/>
  <c r="D41" i="5" s="1"/>
  <c r="D46" i="5" s="1"/>
  <c r="D51" i="5" s="1"/>
  <c r="D10" i="5"/>
  <c r="D15" i="5" s="1"/>
  <c r="D20" i="5" s="1"/>
  <c r="D25" i="5" s="1"/>
  <c r="D30" i="5" s="1"/>
  <c r="D35" i="5" s="1"/>
  <c r="D40" i="5" s="1"/>
  <c r="D45" i="5" s="1"/>
  <c r="D50" i="5" s="1"/>
  <c r="D9" i="5"/>
  <c r="D14" i="5" s="1"/>
  <c r="D19" i="5" s="1"/>
  <c r="D24" i="5" s="1"/>
  <c r="D29" i="5" s="1"/>
  <c r="D34" i="5" s="1"/>
  <c r="D39" i="5" s="1"/>
  <c r="D44" i="5" s="1"/>
  <c r="D49" i="5" s="1"/>
  <c r="D8" i="5"/>
  <c r="D13" i="5" s="1"/>
  <c r="D18" i="5" s="1"/>
  <c r="D23" i="5" s="1"/>
  <c r="D28" i="5" s="1"/>
  <c r="D33" i="5" s="1"/>
  <c r="D38" i="5" s="1"/>
  <c r="D43" i="5" s="1"/>
  <c r="D48" i="5" s="1"/>
  <c r="D7" i="5"/>
  <c r="D12" i="5" s="1"/>
  <c r="D17" i="5" s="1"/>
  <c r="D22" i="5" s="1"/>
  <c r="D27" i="5" s="1"/>
  <c r="D32" i="5" s="1"/>
  <c r="D37" i="5" s="1"/>
  <c r="D42" i="5" s="1"/>
  <c r="D47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E4" i="1"/>
  <c r="K4" i="1" s="1"/>
  <c r="E9" i="1"/>
  <c r="K9" i="1" s="1"/>
  <c r="E12" i="1"/>
  <c r="K12" i="1" s="1"/>
  <c r="E14" i="1"/>
  <c r="K14" i="1" s="1"/>
  <c r="E16" i="1"/>
  <c r="E17" i="1"/>
  <c r="K17" i="1" s="1"/>
  <c r="E20" i="1"/>
  <c r="E25" i="1"/>
  <c r="K25" i="1" s="1"/>
  <c r="E30" i="1"/>
  <c r="K30" i="1" s="1"/>
  <c r="E32" i="1"/>
  <c r="K32" i="1" s="1"/>
  <c r="E33" i="1"/>
  <c r="K33" i="1" s="1"/>
  <c r="E34" i="1"/>
  <c r="K34" i="1" s="1"/>
  <c r="E36" i="1"/>
  <c r="E46" i="1"/>
  <c r="E48" i="1"/>
  <c r="K48" i="1" s="1"/>
  <c r="E49" i="1"/>
  <c r="K49" i="1" s="1"/>
  <c r="E50" i="1"/>
  <c r="E8" i="1"/>
  <c r="E40" i="1"/>
  <c r="E44" i="1"/>
  <c r="K44" i="1" s="1"/>
  <c r="E41" i="1"/>
  <c r="E39" i="1"/>
  <c r="K39" i="1" s="1"/>
  <c r="E38" i="1"/>
  <c r="K38" i="1" s="1"/>
  <c r="E28" i="1"/>
  <c r="K28" i="1" s="1"/>
  <c r="E24" i="1"/>
  <c r="K24" i="1" s="1"/>
  <c r="E23" i="1"/>
  <c r="K23" i="1" s="1"/>
  <c r="E22" i="1"/>
  <c r="K22" i="1" s="1"/>
  <c r="E7" i="1"/>
  <c r="K7" i="1" s="1"/>
  <c r="E6" i="1"/>
  <c r="E2" i="1"/>
  <c r="K2" i="1" s="1"/>
  <c r="U3" i="1"/>
  <c r="V3" i="1"/>
  <c r="W3" i="1"/>
  <c r="X3" i="1"/>
  <c r="U4" i="1"/>
  <c r="V4" i="1"/>
  <c r="W4" i="1"/>
  <c r="X4" i="1"/>
  <c r="U5" i="1"/>
  <c r="V5" i="1"/>
  <c r="W5" i="1"/>
  <c r="X5" i="1"/>
  <c r="V6" i="1"/>
  <c r="W6" i="1"/>
  <c r="X6" i="1"/>
  <c r="U7" i="1"/>
  <c r="V7" i="1"/>
  <c r="W7" i="1"/>
  <c r="X7" i="1"/>
  <c r="V8" i="1"/>
  <c r="W8" i="1"/>
  <c r="X8" i="1"/>
  <c r="U9" i="1"/>
  <c r="V9" i="1"/>
  <c r="W9" i="1"/>
  <c r="X9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V14" i="1"/>
  <c r="W14" i="1"/>
  <c r="X14" i="1"/>
  <c r="U15" i="1"/>
  <c r="V15" i="1"/>
  <c r="W15" i="1"/>
  <c r="X15" i="1"/>
  <c r="V16" i="1"/>
  <c r="W16" i="1"/>
  <c r="X16" i="1"/>
  <c r="U17" i="1"/>
  <c r="V17" i="1"/>
  <c r="W17" i="1"/>
  <c r="X17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V22" i="1"/>
  <c r="W22" i="1"/>
  <c r="X22" i="1"/>
  <c r="U23" i="1"/>
  <c r="V23" i="1"/>
  <c r="W23" i="1"/>
  <c r="X23" i="1"/>
  <c r="V24" i="1"/>
  <c r="W24" i="1"/>
  <c r="X24" i="1"/>
  <c r="U25" i="1"/>
  <c r="V25" i="1"/>
  <c r="W25" i="1"/>
  <c r="X25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V40" i="1"/>
  <c r="W40" i="1"/>
  <c r="X40" i="1"/>
  <c r="U41" i="1"/>
  <c r="V41" i="1"/>
  <c r="W41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X2" i="1"/>
  <c r="W2" i="1"/>
  <c r="V2" i="1"/>
  <c r="U2" i="1"/>
  <c r="E3" i="1"/>
  <c r="K3" i="1" s="1"/>
  <c r="E5" i="1"/>
  <c r="E10" i="1"/>
  <c r="E11" i="1"/>
  <c r="E13" i="1"/>
  <c r="K13" i="1" s="1"/>
  <c r="E15" i="1"/>
  <c r="K15" i="1" s="1"/>
  <c r="E18" i="1"/>
  <c r="K18" i="1" s="1"/>
  <c r="E19" i="1"/>
  <c r="E21" i="1"/>
  <c r="E26" i="1"/>
  <c r="E27" i="1"/>
  <c r="K27" i="1" s="1"/>
  <c r="E29" i="1"/>
  <c r="K29" i="1" s="1"/>
  <c r="E31" i="1"/>
  <c r="E35" i="1"/>
  <c r="K35" i="1" s="1"/>
  <c r="E37" i="1"/>
  <c r="K37" i="1" s="1"/>
  <c r="E42" i="1"/>
  <c r="K42" i="1" s="1"/>
  <c r="E43" i="1"/>
  <c r="K43" i="1" s="1"/>
  <c r="E45" i="1"/>
  <c r="E47" i="1"/>
  <c r="K47" i="1" s="1"/>
  <c r="E5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U42" i="1" l="1"/>
  <c r="Z42" i="1" s="1"/>
  <c r="U24" i="1"/>
  <c r="Z24" i="1" s="1"/>
  <c r="U22" i="1"/>
  <c r="Z22" i="1" s="1"/>
  <c r="U16" i="1"/>
  <c r="Z16" i="1" s="1"/>
  <c r="U14" i="1"/>
  <c r="Z14" i="1" s="1"/>
  <c r="U10" i="1"/>
  <c r="Z10" i="1" s="1"/>
  <c r="U8" i="1"/>
  <c r="Z8" i="1" s="1"/>
  <c r="U6" i="1"/>
  <c r="Z6" i="1" s="1"/>
  <c r="U48" i="1"/>
  <c r="Z48" i="1" s="1"/>
  <c r="U40" i="1"/>
  <c r="Z40" i="1" s="1"/>
  <c r="G3" i="8"/>
  <c r="Z43" i="1"/>
  <c r="Z41" i="1"/>
  <c r="Z39" i="1"/>
  <c r="Z37" i="1"/>
  <c r="Z35" i="1"/>
  <c r="Z31" i="1"/>
  <c r="Z29" i="1"/>
  <c r="Z27" i="1"/>
  <c r="Z25" i="1"/>
  <c r="Z23" i="1"/>
  <c r="Z21" i="1"/>
  <c r="Z19" i="1"/>
  <c r="Z17" i="1"/>
  <c r="Z15" i="1"/>
  <c r="Z13" i="1"/>
  <c r="Z11" i="1"/>
  <c r="Z9" i="1"/>
  <c r="Z7" i="1"/>
  <c r="Z5" i="1"/>
  <c r="Z3" i="1"/>
  <c r="Z51" i="1"/>
  <c r="Z49" i="1"/>
  <c r="Z47" i="1"/>
  <c r="Z45" i="1"/>
  <c r="Z33" i="1"/>
  <c r="Z2" i="1"/>
  <c r="Z46" i="1"/>
  <c r="Z38" i="1"/>
  <c r="Z30" i="1"/>
  <c r="Z32" i="1"/>
  <c r="Z50" i="1"/>
  <c r="Z44" i="1"/>
  <c r="Z36" i="1"/>
  <c r="Z34" i="1"/>
  <c r="Z28" i="1"/>
  <c r="Z26" i="1"/>
  <c r="Z20" i="1"/>
  <c r="Z18" i="1"/>
  <c r="Z12" i="1"/>
  <c r="Z4" i="1"/>
  <c r="F51" i="1"/>
  <c r="AC51" i="1" s="1"/>
  <c r="F50" i="1"/>
  <c r="AB50" i="1" s="1"/>
  <c r="F49" i="1"/>
  <c r="F48" i="1"/>
  <c r="F47" i="1"/>
  <c r="F2" i="1"/>
  <c r="AC2" i="1" s="1"/>
  <c r="F6" i="1"/>
  <c r="AB6" i="1" s="1"/>
  <c r="F11" i="1"/>
  <c r="AA11" i="1" s="1"/>
  <c r="F5" i="1"/>
  <c r="AD5" i="1" s="1"/>
  <c r="F46" i="1"/>
  <c r="AC46" i="1" s="1"/>
  <c r="F3" i="1"/>
  <c r="AD3" i="1" s="1"/>
  <c r="F4" i="1"/>
  <c r="AA4" i="1" s="1"/>
  <c r="F21" i="1" l="1"/>
  <c r="AD21" i="1" s="1"/>
  <c r="F17" i="1"/>
  <c r="AC17" i="1" s="1"/>
  <c r="F43" i="1"/>
  <c r="AA43" i="1" s="1"/>
  <c r="F19" i="1"/>
  <c r="AB19" i="1" s="1"/>
  <c r="F32" i="1"/>
  <c r="AA32" i="1" s="1"/>
  <c r="F45" i="1"/>
  <c r="AD45" i="1" s="1"/>
  <c r="F13" i="1"/>
  <c r="AD13" i="1" s="1"/>
  <c r="F9" i="1"/>
  <c r="AA9" i="1" s="1"/>
  <c r="F7" i="1"/>
  <c r="AD7" i="1" s="1"/>
  <c r="F36" i="1"/>
  <c r="AB36" i="1" s="1"/>
  <c r="F39" i="1"/>
  <c r="AD39" i="1" s="1"/>
  <c r="F12" i="1"/>
  <c r="AD12" i="1" s="1"/>
  <c r="F28" i="1"/>
  <c r="AB28" i="1" s="1"/>
  <c r="F27" i="1"/>
  <c r="AB27" i="1" s="1"/>
  <c r="F10" i="1"/>
  <c r="G10" i="1" s="1"/>
  <c r="F40" i="1"/>
  <c r="AA40" i="1" s="1"/>
  <c r="F37" i="1"/>
  <c r="AD37" i="1" s="1"/>
  <c r="F22" i="1"/>
  <c r="AB22" i="1" s="1"/>
  <c r="F41" i="1"/>
  <c r="AA41" i="1" s="1"/>
  <c r="F24" i="1"/>
  <c r="AD24" i="1" s="1"/>
  <c r="F30" i="1"/>
  <c r="AD30" i="1" s="1"/>
  <c r="AA49" i="1"/>
  <c r="AD49" i="1"/>
  <c r="AB49" i="1"/>
  <c r="AC4" i="1"/>
  <c r="F18" i="1"/>
  <c r="AA18" i="1" s="1"/>
  <c r="AC11" i="1"/>
  <c r="AB51" i="1"/>
  <c r="F8" i="1"/>
  <c r="F20" i="1"/>
  <c r="AC20" i="1" s="1"/>
  <c r="F44" i="1"/>
  <c r="G44" i="1" s="1"/>
  <c r="F31" i="1"/>
  <c r="AA31" i="1" s="1"/>
  <c r="F29" i="1"/>
  <c r="AD29" i="1" s="1"/>
  <c r="F35" i="1"/>
  <c r="AD51" i="1"/>
  <c r="AA51" i="1"/>
  <c r="AC47" i="1"/>
  <c r="AA47" i="1"/>
  <c r="AD47" i="1"/>
  <c r="AB47" i="1"/>
  <c r="G47" i="1"/>
  <c r="G48" i="1"/>
  <c r="AA48" i="1"/>
  <c r="AB48" i="1"/>
  <c r="AD48" i="1"/>
  <c r="AC48" i="1"/>
  <c r="AB3" i="1"/>
  <c r="AC5" i="1"/>
  <c r="AA5" i="1"/>
  <c r="AD46" i="1"/>
  <c r="AB5" i="1"/>
  <c r="AA46" i="1"/>
  <c r="F25" i="1"/>
  <c r="G25" i="1" s="1"/>
  <c r="AB46" i="1"/>
  <c r="AA50" i="1"/>
  <c r="AC49" i="1"/>
  <c r="AC3" i="1"/>
  <c r="F38" i="1"/>
  <c r="G38" i="1" s="1"/>
  <c r="F42" i="1"/>
  <c r="AC50" i="1"/>
  <c r="AD50" i="1"/>
  <c r="AA6" i="1"/>
  <c r="F16" i="1"/>
  <c r="G16" i="1" s="1"/>
  <c r="AB2" i="1"/>
  <c r="AD4" i="1"/>
  <c r="AA2" i="1"/>
  <c r="AA3" i="1"/>
  <c r="AB11" i="1"/>
  <c r="AD2" i="1"/>
  <c r="G2" i="1"/>
  <c r="F14" i="1"/>
  <c r="G14" i="1" s="1"/>
  <c r="F23" i="1"/>
  <c r="G23" i="1" s="1"/>
  <c r="AB4" i="1"/>
  <c r="AC6" i="1"/>
  <c r="AD6" i="1"/>
  <c r="F33" i="1"/>
  <c r="G33" i="1" s="1"/>
  <c r="F34" i="1"/>
  <c r="G34" i="1" s="1"/>
  <c r="F15" i="1"/>
  <c r="F26" i="1"/>
  <c r="G26" i="1" s="1"/>
  <c r="AD11" i="1"/>
  <c r="G51" i="1"/>
  <c r="G11" i="1"/>
  <c r="G49" i="1"/>
  <c r="G4" i="1"/>
  <c r="G6" i="1"/>
  <c r="G50" i="1"/>
  <c r="G3" i="1"/>
  <c r="G46" i="1"/>
  <c r="G5" i="1"/>
  <c r="G19" i="1" l="1"/>
  <c r="AD17" i="1"/>
  <c r="AC7" i="1"/>
  <c r="AB17" i="1"/>
  <c r="AA17" i="1"/>
  <c r="G17" i="1"/>
  <c r="AD43" i="1"/>
  <c r="G43" i="1"/>
  <c r="AA19" i="1"/>
  <c r="AB13" i="1"/>
  <c r="AB21" i="1"/>
  <c r="AD32" i="1"/>
  <c r="AB32" i="1"/>
  <c r="AB43" i="1"/>
  <c r="AB7" i="1"/>
  <c r="G7" i="1"/>
  <c r="G21" i="1"/>
  <c r="AA21" i="1"/>
  <c r="G13" i="1"/>
  <c r="AC43" i="1"/>
  <c r="AC21" i="1"/>
  <c r="AA13" i="1"/>
  <c r="AA7" i="1"/>
  <c r="AB45" i="1"/>
  <c r="AC13" i="1"/>
  <c r="AC32" i="1"/>
  <c r="AC45" i="1"/>
  <c r="G45" i="1"/>
  <c r="AA45" i="1"/>
  <c r="G32" i="1"/>
  <c r="AB39" i="1"/>
  <c r="AC22" i="1"/>
  <c r="AA39" i="1"/>
  <c r="AC36" i="1"/>
  <c r="G36" i="1"/>
  <c r="AD19" i="1"/>
  <c r="AC19" i="1"/>
  <c r="AB10" i="1"/>
  <c r="AA36" i="1"/>
  <c r="AD36" i="1"/>
  <c r="AC39" i="1"/>
  <c r="G40" i="1"/>
  <c r="AB9" i="1"/>
  <c r="AC9" i="1"/>
  <c r="AD28" i="1"/>
  <c r="AD9" i="1"/>
  <c r="G9" i="1"/>
  <c r="G39" i="1"/>
  <c r="AB12" i="1"/>
  <c r="G28" i="1"/>
  <c r="AA28" i="1"/>
  <c r="AC28" i="1"/>
  <c r="AC41" i="1"/>
  <c r="G12" i="1"/>
  <c r="AB40" i="1"/>
  <c r="AD20" i="1"/>
  <c r="AC40" i="1"/>
  <c r="AA20" i="1"/>
  <c r="AC10" i="1"/>
  <c r="G22" i="1"/>
  <c r="G20" i="1"/>
  <c r="AD40" i="1"/>
  <c r="AD22" i="1"/>
  <c r="AA12" i="1"/>
  <c r="AC12" i="1"/>
  <c r="AA29" i="1"/>
  <c r="G41" i="1"/>
  <c r="G37" i="1"/>
  <c r="AC24" i="1"/>
  <c r="AC31" i="1"/>
  <c r="AC30" i="1"/>
  <c r="AD27" i="1"/>
  <c r="G29" i="1"/>
  <c r="AB37" i="1"/>
  <c r="AC27" i="1"/>
  <c r="G24" i="1"/>
  <c r="AC29" i="1"/>
  <c r="AB30" i="1"/>
  <c r="AA27" i="1"/>
  <c r="G27" i="1"/>
  <c r="AA37" i="1"/>
  <c r="AD41" i="1"/>
  <c r="AB41" i="1"/>
  <c r="AA24" i="1"/>
  <c r="AB20" i="1"/>
  <c r="AA10" i="1"/>
  <c r="AD10" i="1"/>
  <c r="AA30" i="1"/>
  <c r="AB24" i="1"/>
  <c r="G30" i="1"/>
  <c r="AC37" i="1"/>
  <c r="AB29" i="1"/>
  <c r="AA22" i="1"/>
  <c r="AC35" i="1"/>
  <c r="AA35" i="1"/>
  <c r="AD35" i="1"/>
  <c r="AB35" i="1"/>
  <c r="G31" i="1"/>
  <c r="AB31" i="1"/>
  <c r="AC18" i="1"/>
  <c r="G18" i="1"/>
  <c r="AD31" i="1"/>
  <c r="AA44" i="1"/>
  <c r="AD44" i="1"/>
  <c r="AC44" i="1"/>
  <c r="AB44" i="1"/>
  <c r="AD8" i="1"/>
  <c r="AB8" i="1"/>
  <c r="AA8" i="1"/>
  <c r="G8" i="1"/>
  <c r="AB18" i="1"/>
  <c r="AC8" i="1"/>
  <c r="G35" i="1"/>
  <c r="AD18" i="1"/>
  <c r="AC15" i="1"/>
  <c r="AA15" i="1"/>
  <c r="AB15" i="1"/>
  <c r="AD15" i="1"/>
  <c r="AC25" i="1"/>
  <c r="AA25" i="1"/>
  <c r="AB25" i="1"/>
  <c r="AD25" i="1"/>
  <c r="AD42" i="1"/>
  <c r="AC42" i="1"/>
  <c r="AA42" i="1"/>
  <c r="AB42" i="1"/>
  <c r="AA34" i="1"/>
  <c r="AB34" i="1"/>
  <c r="AD34" i="1"/>
  <c r="AC34" i="1"/>
  <c r="AC14" i="1"/>
  <c r="AA14" i="1"/>
  <c r="AB14" i="1"/>
  <c r="AD14" i="1"/>
  <c r="G42" i="1"/>
  <c r="AA16" i="1"/>
  <c r="AB16" i="1"/>
  <c r="AD16" i="1"/>
  <c r="AC16" i="1"/>
  <c r="G15" i="1"/>
  <c r="AB38" i="1"/>
  <c r="AD38" i="1"/>
  <c r="AC38" i="1"/>
  <c r="AA38" i="1"/>
  <c r="AB33" i="1"/>
  <c r="AA33" i="1"/>
  <c r="AD33" i="1"/>
  <c r="AC33" i="1"/>
  <c r="AB26" i="1"/>
  <c r="AD26" i="1"/>
  <c r="AA26" i="1"/>
  <c r="AC26" i="1"/>
  <c r="AC23" i="1"/>
  <c r="AA23" i="1"/>
  <c r="AD23" i="1"/>
  <c r="AB23" i="1"/>
</calcChain>
</file>

<file path=xl/sharedStrings.xml><?xml version="1.0" encoding="utf-8"?>
<sst xmlns="http://schemas.openxmlformats.org/spreadsheetml/2006/main" count="813" uniqueCount="218">
  <si>
    <t>Types of Collaterals</t>
  </si>
  <si>
    <t>Hair Cut</t>
  </si>
  <si>
    <t>Building</t>
  </si>
  <si>
    <t>Cash</t>
  </si>
  <si>
    <t>Shares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</si>
  <si>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</si>
  <si>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</si>
  <si>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</si>
  <si>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</si>
  <si>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</si>
  <si>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</si>
  <si>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</si>
  <si>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</si>
  <si>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</si>
  <si>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</si>
  <si>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</si>
  <si>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</si>
  <si>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</si>
  <si>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</si>
  <si>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</si>
  <si>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</si>
  <si>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</si>
  <si>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</si>
  <si>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</si>
  <si>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</si>
  <si>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</si>
  <si>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</si>
  <si>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</si>
  <si>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</si>
  <si>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</si>
  <si>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</si>
  <si>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</si>
  <si>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</si>
  <si>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</si>
  <si>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</si>
  <si>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</si>
  <si>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</si>
  <si>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</si>
  <si>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</si>
  <si>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</si>
  <si>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</si>
  <si>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</si>
  <si>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</si>
  <si>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</si>
  <si>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</si>
  <si>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</si>
  <si>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</si>
  <si>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</si>
  <si>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</si>
  <si>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</si>
  <si>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</si>
  <si>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</si>
  <si>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</si>
  <si>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</si>
  <si>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</si>
  <si>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</si>
  <si>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</si>
  <si>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</si>
  <si>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</si>
  <si>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</si>
  <si>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</si>
  <si>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</si>
  <si>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</si>
  <si>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</si>
  <si>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</si>
  <si>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</si>
  <si>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</si>
  <si>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</si>
  <si>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</si>
  <si>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</si>
  <si>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</si>
  <si>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</si>
  <si>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</si>
  <si>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</si>
  <si>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</si>
  <si>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</si>
  <si>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</si>
  <si>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</si>
  <si>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</si>
  <si>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</si>
  <si>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</si>
  <si>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</si>
  <si>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</si>
  <si>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</si>
  <si>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</si>
  <si>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</si>
  <si>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</si>
  <si>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Collatral Building</t>
  </si>
  <si>
    <t>Collatral Cash</t>
  </si>
  <si>
    <t>Collatral Listed Shares</t>
  </si>
  <si>
    <t>Collatral Hawalat Haq</t>
  </si>
  <si>
    <t>Total Collateral</t>
  </si>
  <si>
    <t>HC Collatral Building</t>
  </si>
  <si>
    <t>HC Collatral Cash</t>
  </si>
  <si>
    <t>HC Collatral Shares</t>
  </si>
  <si>
    <t>HC Collatral Hawalat Haq</t>
  </si>
  <si>
    <t>Total HC Collateral</t>
  </si>
  <si>
    <t>Coverage Ratio</t>
  </si>
  <si>
    <t>31/03/2024</t>
  </si>
  <si>
    <t>3C</t>
  </si>
  <si>
    <t/>
  </si>
  <si>
    <t>3D</t>
  </si>
  <si>
    <t>3E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</si>
  <si>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</si>
  <si>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</si>
  <si>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</si>
  <si>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</si>
  <si>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</si>
  <si>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</si>
  <si>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</si>
  <si>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</si>
  <si>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</si>
  <si>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</si>
  <si>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</si>
  <si>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</si>
  <si>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</si>
  <si>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</si>
  <si>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</si>
  <si>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</si>
  <si>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</si>
  <si>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</si>
  <si>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</si>
  <si>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</si>
  <si>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</si>
  <si>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</si>
  <si>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</si>
  <si>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</si>
  <si>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</si>
  <si>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</si>
  <si>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</si>
  <si>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</si>
  <si>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</si>
  <si>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</si>
  <si>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</si>
  <si>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</si>
  <si>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</si>
  <si>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</si>
  <si>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</si>
  <si>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</si>
  <si>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</si>
  <si>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</si>
  <si>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</si>
  <si>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</si>
  <si>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</si>
  <si>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</si>
  <si>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</si>
  <si>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</si>
  <si>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</si>
  <si>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</si>
  <si>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</si>
  <si>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</si>
  <si>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</si>
  <si>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</si>
  <si>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</si>
  <si>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</si>
  <si>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</si>
  <si>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</si>
  <si>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</si>
  <si>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</si>
  <si>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</si>
  <si>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</si>
  <si>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</si>
  <si>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</si>
  <si>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</si>
  <si>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</si>
  <si>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</si>
  <si>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</si>
  <si>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</si>
  <si>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</si>
  <si>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</si>
  <si>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</si>
  <si>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</si>
  <si>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</si>
  <si>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</si>
  <si>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</si>
  <si>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</si>
  <si>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</si>
  <si>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</si>
  <si>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</si>
  <si>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</si>
  <si>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</si>
  <si>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</si>
  <si>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</si>
  <si>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</si>
  <si>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</si>
  <si>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</si>
  <si>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</si>
  <si>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</si>
  <si>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</si>
  <si>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</si>
  <si>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</si>
  <si>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</si>
  <si>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</si>
  <si>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</si>
  <si>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</si>
  <si>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</si>
  <si>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</si>
  <si>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</si>
  <si>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</si>
  <si>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</si>
  <si>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</si>
  <si>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</si>
  <si>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</si>
  <si>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</si>
  <si>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</si>
  <si>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</si>
  <si>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</si>
  <si>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</si>
  <si>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</si>
  <si>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</si>
  <si>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</si>
  <si>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</si>
  <si>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>PD 2024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</si>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</sst>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3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1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FB3443-6C10-47A3-9B7A-ABFC6775F108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F0A1-CFAA-45AD-94B9-A8B39E0FB5D0}">
  <dimension ref="C3:D7"/>
  <sheetViews>
    <sheetView workbookViewId="0">
      <selection activeCell="C3" sqref="C3:D7"/>
    </sheetView>
  </sheetViews>
  <sheetFormatPr defaultRowHeight="15"/>
  <cols>
    <col min="3" max="3" width="23.140625" bestFit="1" customWidth="1"/>
  </cols>
  <sheetData>
    <row r="3" spans="3:4">
      <c r="C3" t="s">
        <v>0</v>
      </c>
      <c r="D3" t="s">
        <v>1</v>
      </c>
    </row>
    <row r="4" spans="3:4">
      <c r="C4" t="s">
        <v>2</v>
      </c>
      <c r="D4" s="25">
        <v>0.5</v>
      </c>
    </row>
    <row r="5" spans="3:4">
      <c r="C5" t="s">
        <v>3</v>
      </c>
      <c r="D5" s="25">
        <v>0</v>
      </c>
    </row>
    <row r="6" spans="3:4">
      <c r="C6" t="s">
        <v>4</v>
      </c>
      <c r="D6" s="25">
        <v>0.75</v>
      </c>
    </row>
    <row r="7" spans="3:4">
      <c r="C7" t="s">
        <v>5</v>
      </c>
      <c r="D7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C753-FD4B-4174-9852-2B0C91699448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6</v>
      </c>
      <c r="C1" s="8" t="s">
        <v>7</v>
      </c>
      <c r="D1" s="8" t="s">
        <v>8</v>
      </c>
      <c r="E1" s="3" t="s">
        <v>9</v>
      </c>
      <c r="F1" t="s">
        <v>10</v>
      </c>
    </row>
    <row r="2" spans="2:6">
      <c r="B2" s="26" t="s">
        <v>11</v>
      </c>
      <c r="C2" s="8">
        <v>1</v>
      </c>
      <c r="D2" s="8">
        <v>1</v>
      </c>
      <c r="E2" s="3" t="s">
        <v>12</v>
      </c>
      <c r="F2" t="s">
        <v>13</v>
      </c>
    </row>
    <row r="3" spans="2:6">
      <c r="B3" s="26" t="s">
        <v>14</v>
      </c>
      <c r="C3" s="8">
        <f>C2+1</f>
        <v>2</v>
      </c>
      <c r="D3" s="8">
        <v>2</v>
      </c>
      <c r="E3" s="3" t="s">
        <v>15</v>
      </c>
      <c r="F3" t="s">
        <v>16</v>
      </c>
    </row>
    <row r="4" spans="2:6">
      <c r="B4" s="26" t="s">
        <v>17</v>
      </c>
      <c r="C4" s="8">
        <f t="shared" ref="C4:C51" si="0">C3+1</f>
        <v>3</v>
      </c>
      <c r="D4" s="8"/>
      <c r="E4" s="3" t="s">
        <v>15</v>
      </c>
      <c r="F4" t="s">
        <v>16</v>
      </c>
    </row>
    <row r="5" spans="2:6">
      <c r="B5" s="26" t="s">
        <v>18</v>
      </c>
      <c r="C5" s="8">
        <f t="shared" si="0"/>
        <v>4</v>
      </c>
      <c r="D5" s="8"/>
      <c r="E5" s="3" t="s">
        <v>15</v>
      </c>
      <c r="F5" t="s">
        <v>16</v>
      </c>
    </row>
    <row r="6" spans="2:6">
      <c r="B6" s="26" t="s">
        <v>19</v>
      </c>
      <c r="C6" s="8">
        <f t="shared" si="0"/>
        <v>5</v>
      </c>
      <c r="D6" s="8">
        <v>5</v>
      </c>
      <c r="E6" s="3" t="s">
        <v>20</v>
      </c>
      <c r="F6" t="s">
        <v>21</v>
      </c>
    </row>
    <row r="7" spans="2:6">
      <c r="B7" s="26" t="s">
        <v>22</v>
      </c>
      <c r="C7" s="8">
        <f t="shared" si="0"/>
        <v>6</v>
      </c>
      <c r="D7" s="8"/>
      <c r="E7" s="3" t="s">
        <v>15</v>
      </c>
      <c r="F7" t="s">
        <v>16</v>
      </c>
    </row>
    <row r="8" spans="2:6">
      <c r="B8" s="26" t="s">
        <v>23</v>
      </c>
      <c r="C8" s="8">
        <f t="shared" si="0"/>
        <v>7</v>
      </c>
      <c r="D8" s="8">
        <v>2</v>
      </c>
      <c r="E8" s="3" t="s">
        <v>15</v>
      </c>
      <c r="F8" t="s">
        <v>16</v>
      </c>
    </row>
    <row r="9" spans="2:6">
      <c r="B9" s="26" t="s">
        <v>24</v>
      </c>
      <c r="C9" s="8">
        <f t="shared" si="0"/>
        <v>8</v>
      </c>
      <c r="D9" s="8">
        <v>3</v>
      </c>
      <c r="E9" s="3" t="s">
        <v>25</v>
      </c>
      <c r="F9" t="s">
        <v>26</v>
      </c>
    </row>
    <row r="10" spans="2:6">
      <c r="B10" s="26" t="s">
        <v>27</v>
      </c>
      <c r="C10" s="8">
        <f t="shared" si="0"/>
        <v>9</v>
      </c>
      <c r="D10" s="8">
        <v>4</v>
      </c>
      <c r="E10" s="3" t="s">
        <v>20</v>
      </c>
      <c r="F10" t="s">
        <v>21</v>
      </c>
    </row>
    <row r="11" spans="2:6">
      <c r="B11" s="26" t="s">
        <v>28</v>
      </c>
      <c r="C11" s="8">
        <f t="shared" si="0"/>
        <v>10</v>
      </c>
      <c r="D11" s="8"/>
      <c r="E11" s="3" t="s">
        <v>15</v>
      </c>
      <c r="F11" t="s">
        <v>16</v>
      </c>
    </row>
    <row r="12" spans="2:6">
      <c r="B12" s="26" t="s">
        <v>29</v>
      </c>
      <c r="C12" s="8">
        <f t="shared" si="0"/>
        <v>11</v>
      </c>
      <c r="D12" s="8"/>
      <c r="E12" s="3" t="s">
        <v>30</v>
      </c>
      <c r="F12" t="s">
        <v>31</v>
      </c>
    </row>
    <row r="13" spans="2:6">
      <c r="B13" s="26" t="s">
        <v>32</v>
      </c>
      <c r="C13" s="8">
        <f t="shared" si="0"/>
        <v>12</v>
      </c>
      <c r="D13" s="8">
        <v>2</v>
      </c>
      <c r="E13" s="3" t="s">
        <v>15</v>
      </c>
      <c r="F13" t="s">
        <v>16</v>
      </c>
    </row>
    <row r="14" spans="2:6">
      <c r="B14" s="26" t="s">
        <v>33</v>
      </c>
      <c r="C14" s="8">
        <f t="shared" si="0"/>
        <v>13</v>
      </c>
      <c r="D14" s="8"/>
      <c r="E14" s="3" t="s">
        <v>20</v>
      </c>
      <c r="F14" t="s">
        <v>21</v>
      </c>
    </row>
    <row r="15" spans="2:6">
      <c r="B15" s="26" t="s">
        <v>34</v>
      </c>
      <c r="C15" s="8">
        <f t="shared" si="0"/>
        <v>14</v>
      </c>
      <c r="D15" s="8">
        <v>4</v>
      </c>
      <c r="E15" s="3" t="s">
        <v>15</v>
      </c>
      <c r="F15" t="s">
        <v>16</v>
      </c>
    </row>
    <row r="16" spans="2:6">
      <c r="B16" s="26" t="s">
        <v>35</v>
      </c>
      <c r="C16" s="8">
        <f t="shared" si="0"/>
        <v>15</v>
      </c>
      <c r="D16" s="8"/>
      <c r="E16" s="3" t="s">
        <v>15</v>
      </c>
      <c r="F16" t="s">
        <v>16</v>
      </c>
    </row>
    <row r="17" spans="2:6">
      <c r="B17" s="26" t="s">
        <v>36</v>
      </c>
      <c r="C17" s="8">
        <f t="shared" si="0"/>
        <v>16</v>
      </c>
      <c r="D17" s="8">
        <v>1</v>
      </c>
      <c r="E17" s="3" t="s">
        <v>15</v>
      </c>
      <c r="F17" t="s">
        <v>16</v>
      </c>
    </row>
    <row r="18" spans="2:6">
      <c r="B18" s="26" t="s">
        <v>37</v>
      </c>
      <c r="C18" s="8">
        <f t="shared" si="0"/>
        <v>17</v>
      </c>
      <c r="D18" s="8"/>
      <c r="E18" s="3" t="s">
        <v>20</v>
      </c>
      <c r="F18" t="s">
        <v>21</v>
      </c>
    </row>
    <row r="19" spans="2:6">
      <c r="B19" s="26" t="s">
        <v>38</v>
      </c>
      <c r="C19" s="8">
        <f t="shared" si="0"/>
        <v>18</v>
      </c>
      <c r="D19" s="8">
        <v>3</v>
      </c>
      <c r="E19" s="3" t="s">
        <v>15</v>
      </c>
      <c r="F19" t="s">
        <v>16</v>
      </c>
    </row>
    <row r="20" spans="2:6">
      <c r="B20" s="26" t="s">
        <v>39</v>
      </c>
      <c r="C20" s="8">
        <f t="shared" si="0"/>
        <v>19</v>
      </c>
      <c r="D20" s="8">
        <v>4</v>
      </c>
      <c r="E20" s="3" t="s">
        <v>40</v>
      </c>
      <c r="F20" t="s">
        <v>41</v>
      </c>
    </row>
    <row r="21" spans="2:6">
      <c r="B21" s="26" t="s">
        <v>42</v>
      </c>
      <c r="C21" s="8">
        <f t="shared" si="0"/>
        <v>20</v>
      </c>
      <c r="D21" s="8">
        <v>5</v>
      </c>
      <c r="E21" s="3" t="s">
        <v>15</v>
      </c>
      <c r="F21" t="s">
        <v>16</v>
      </c>
    </row>
    <row r="22" spans="2:6">
      <c r="B22" s="26" t="s">
        <v>43</v>
      </c>
      <c r="C22" s="8">
        <f t="shared" si="0"/>
        <v>21</v>
      </c>
      <c r="D22" s="8">
        <v>1</v>
      </c>
      <c r="E22" s="3" t="s">
        <v>40</v>
      </c>
      <c r="F22" t="s">
        <v>41</v>
      </c>
    </row>
    <row r="23" spans="2:6">
      <c r="B23" s="26" t="s">
        <v>44</v>
      </c>
      <c r="C23" s="8">
        <f t="shared" si="0"/>
        <v>22</v>
      </c>
      <c r="D23" s="8"/>
      <c r="E23" s="3" t="s">
        <v>15</v>
      </c>
      <c r="F23" t="s">
        <v>16</v>
      </c>
    </row>
    <row r="24" spans="2:6">
      <c r="B24" s="26" t="s">
        <v>45</v>
      </c>
      <c r="C24" s="8">
        <f t="shared" si="0"/>
        <v>23</v>
      </c>
      <c r="D24" s="8"/>
      <c r="E24" s="3" t="s">
        <v>15</v>
      </c>
      <c r="F24" t="s">
        <v>16</v>
      </c>
    </row>
    <row r="25" spans="2:6">
      <c r="B25" s="26" t="s">
        <v>46</v>
      </c>
      <c r="C25" s="8">
        <f t="shared" si="0"/>
        <v>24</v>
      </c>
      <c r="D25" s="8">
        <v>4</v>
      </c>
      <c r="E25" s="3" t="s">
        <v>47</v>
      </c>
      <c r="F25" t="s">
        <v>48</v>
      </c>
    </row>
    <row r="26" spans="2:6">
      <c r="B26" s="26" t="s">
        <v>49</v>
      </c>
      <c r="C26" s="8">
        <f t="shared" si="0"/>
        <v>25</v>
      </c>
      <c r="D26" s="8"/>
      <c r="E26" s="3" t="s">
        <v>15</v>
      </c>
      <c r="F26" t="s">
        <v>16</v>
      </c>
    </row>
    <row r="27" spans="2:6">
      <c r="B27" s="26" t="s">
        <v>50</v>
      </c>
      <c r="C27" s="8">
        <f t="shared" si="0"/>
        <v>26</v>
      </c>
      <c r="D27" s="8"/>
      <c r="E27" s="3" t="s">
        <v>30</v>
      </c>
      <c r="F27" t="s">
        <v>31</v>
      </c>
    </row>
    <row r="28" spans="2:6">
      <c r="B28" s="26" t="s">
        <v>51</v>
      </c>
      <c r="C28" s="8">
        <f t="shared" si="0"/>
        <v>27</v>
      </c>
      <c r="D28" s="8"/>
      <c r="E28" s="3" t="s">
        <v>15</v>
      </c>
      <c r="F28" t="s">
        <v>16</v>
      </c>
    </row>
    <row r="29" spans="2:6">
      <c r="B29" s="26" t="s">
        <v>52</v>
      </c>
      <c r="C29" s="8">
        <f t="shared" si="0"/>
        <v>28</v>
      </c>
      <c r="D29" s="8">
        <v>3</v>
      </c>
      <c r="E29" s="3" t="s">
        <v>15</v>
      </c>
      <c r="F29" t="s">
        <v>16</v>
      </c>
    </row>
    <row r="30" spans="2:6">
      <c r="B30" s="26" t="s">
        <v>53</v>
      </c>
      <c r="C30" s="8">
        <f t="shared" si="0"/>
        <v>29</v>
      </c>
      <c r="D30" s="8">
        <v>4</v>
      </c>
      <c r="E30" s="3" t="s">
        <v>20</v>
      </c>
      <c r="F30" t="s">
        <v>21</v>
      </c>
    </row>
    <row r="31" spans="2:6">
      <c r="B31" s="26" t="s">
        <v>54</v>
      </c>
      <c r="C31" s="8">
        <f t="shared" si="0"/>
        <v>30</v>
      </c>
      <c r="D31" s="8"/>
      <c r="E31" s="3" t="s">
        <v>15</v>
      </c>
      <c r="F31" t="s">
        <v>16</v>
      </c>
    </row>
    <row r="32" spans="2:6">
      <c r="B32" s="26" t="s">
        <v>55</v>
      </c>
      <c r="C32" s="8">
        <f t="shared" si="0"/>
        <v>31</v>
      </c>
      <c r="D32" s="8">
        <v>1</v>
      </c>
      <c r="E32" s="3" t="s">
        <v>15</v>
      </c>
      <c r="F32" t="s">
        <v>16</v>
      </c>
    </row>
    <row r="33" spans="2:6">
      <c r="B33" s="26" t="s">
        <v>56</v>
      </c>
      <c r="C33" s="8">
        <f t="shared" si="0"/>
        <v>32</v>
      </c>
      <c r="D33" s="8"/>
      <c r="E33" s="3" t="s">
        <v>15</v>
      </c>
      <c r="F33" t="s">
        <v>16</v>
      </c>
    </row>
    <row r="34" spans="2:6">
      <c r="B34" s="26" t="s">
        <v>57</v>
      </c>
      <c r="C34" s="8">
        <f t="shared" si="0"/>
        <v>33</v>
      </c>
      <c r="D34" s="8">
        <v>3</v>
      </c>
      <c r="E34" s="3" t="s">
        <v>15</v>
      </c>
      <c r="F34" t="s">
        <v>16</v>
      </c>
    </row>
    <row r="35" spans="2:6">
      <c r="B35" s="26" t="s">
        <v>58</v>
      </c>
      <c r="C35" s="8">
        <f t="shared" si="0"/>
        <v>34</v>
      </c>
      <c r="D35" s="8">
        <v>4</v>
      </c>
      <c r="E35" s="3" t="s">
        <v>15</v>
      </c>
      <c r="F35" t="s">
        <v>16</v>
      </c>
    </row>
    <row r="36" spans="2:6">
      <c r="B36" s="26" t="s">
        <v>59</v>
      </c>
      <c r="C36" s="8">
        <f t="shared" si="0"/>
        <v>35</v>
      </c>
      <c r="D36" s="8"/>
      <c r="E36" s="3" t="s">
        <v>15</v>
      </c>
      <c r="F36" t="s">
        <v>16</v>
      </c>
    </row>
    <row r="37" spans="2:6">
      <c r="B37" s="26" t="s">
        <v>60</v>
      </c>
      <c r="C37" s="8">
        <f t="shared" si="0"/>
        <v>36</v>
      </c>
      <c r="D37" s="8"/>
      <c r="E37" s="3" t="s">
        <v>25</v>
      </c>
      <c r="F37" t="s">
        <v>26</v>
      </c>
    </row>
    <row r="38" spans="2:6">
      <c r="B38" s="26" t="s">
        <v>43</v>
      </c>
      <c r="C38" s="8">
        <f t="shared" si="0"/>
        <v>37</v>
      </c>
      <c r="D38" s="8">
        <v>2</v>
      </c>
      <c r="E38" s="3" t="s">
        <v>40</v>
      </c>
      <c r="F38" t="s">
        <v>41</v>
      </c>
    </row>
    <row r="39" spans="2:6">
      <c r="B39" s="26" t="s">
        <v>54</v>
      </c>
      <c r="C39" s="8">
        <f t="shared" si="0"/>
        <v>38</v>
      </c>
      <c r="D39" s="8">
        <v>3</v>
      </c>
      <c r="E39" s="3" t="s">
        <v>15</v>
      </c>
      <c r="F39" t="s">
        <v>16</v>
      </c>
    </row>
    <row r="40" spans="2:6">
      <c r="B40" s="26" t="s">
        <v>61</v>
      </c>
      <c r="C40" s="8">
        <f t="shared" si="0"/>
        <v>39</v>
      </c>
      <c r="D40" s="8">
        <v>4</v>
      </c>
      <c r="E40" s="3" t="s">
        <v>15</v>
      </c>
      <c r="F40" t="s">
        <v>16</v>
      </c>
    </row>
    <row r="41" spans="2:6">
      <c r="B41" s="26" t="s">
        <v>51</v>
      </c>
      <c r="C41" s="8">
        <f t="shared" si="0"/>
        <v>40</v>
      </c>
      <c r="D41" s="8">
        <v>5</v>
      </c>
      <c r="E41" s="3" t="s">
        <v>15</v>
      </c>
      <c r="F41" t="s">
        <v>16</v>
      </c>
    </row>
    <row r="42" spans="2:6">
      <c r="B42" s="26" t="s">
        <v>62</v>
      </c>
      <c r="C42" s="8">
        <f t="shared" si="0"/>
        <v>41</v>
      </c>
      <c r="D42" s="8"/>
      <c r="E42" s="3" t="s">
        <v>15</v>
      </c>
      <c r="F42" t="s">
        <v>16</v>
      </c>
    </row>
    <row r="43" spans="2:6">
      <c r="B43" s="26" t="s">
        <v>63</v>
      </c>
      <c r="C43" s="8">
        <f t="shared" si="0"/>
        <v>42</v>
      </c>
      <c r="D43" s="8"/>
      <c r="E43" s="3" t="s">
        <v>15</v>
      </c>
      <c r="F43" t="s">
        <v>16</v>
      </c>
    </row>
    <row r="44" spans="2:6">
      <c r="B44" s="26" t="s">
        <v>64</v>
      </c>
      <c r="C44" s="8">
        <f t="shared" si="0"/>
        <v>43</v>
      </c>
      <c r="D44" s="8">
        <v>3</v>
      </c>
      <c r="E44" s="3" t="s">
        <v>15</v>
      </c>
      <c r="F44" t="s">
        <v>65</v>
      </c>
    </row>
    <row r="45" spans="2:6">
      <c r="B45" s="26" t="s">
        <v>66</v>
      </c>
      <c r="C45" s="8">
        <f t="shared" si="0"/>
        <v>44</v>
      </c>
      <c r="D45" s="8">
        <v>4</v>
      </c>
      <c r="E45" s="3" t="s">
        <v>15</v>
      </c>
      <c r="F45" t="s">
        <v>16</v>
      </c>
    </row>
    <row r="46" spans="2:6">
      <c r="B46" s="26" t="s">
        <v>67</v>
      </c>
      <c r="C46" s="8">
        <f t="shared" si="0"/>
        <v>45</v>
      </c>
      <c r="D46" s="8">
        <v>5</v>
      </c>
      <c r="E46" s="3" t="s">
        <v>15</v>
      </c>
      <c r="F46" t="s">
        <v>16</v>
      </c>
    </row>
    <row r="47" spans="2:6">
      <c r="B47" s="26" t="s">
        <v>68</v>
      </c>
      <c r="C47" s="8">
        <f t="shared" si="0"/>
        <v>46</v>
      </c>
      <c r="D47" s="8">
        <v>1</v>
      </c>
      <c r="E47" s="3" t="s">
        <v>15</v>
      </c>
      <c r="F47" t="s">
        <v>69</v>
      </c>
    </row>
    <row r="48" spans="2:6">
      <c r="B48" s="26" t="s">
        <v>70</v>
      </c>
      <c r="C48" s="8">
        <f t="shared" si="0"/>
        <v>47</v>
      </c>
      <c r="D48" s="8">
        <v>2</v>
      </c>
      <c r="E48" s="3" t="s">
        <v>15</v>
      </c>
      <c r="F48" t="s">
        <v>16</v>
      </c>
    </row>
    <row r="49" spans="2:6">
      <c r="B49" s="26" t="s">
        <v>71</v>
      </c>
      <c r="C49" s="8">
        <f t="shared" si="0"/>
        <v>48</v>
      </c>
      <c r="D49" s="8">
        <v>3</v>
      </c>
      <c r="E49" s="3" t="s">
        <v>15</v>
      </c>
      <c r="F49" t="s">
        <v>16</v>
      </c>
    </row>
    <row r="50" spans="2:6">
      <c r="B50" s="26" t="s">
        <v>72</v>
      </c>
      <c r="C50" s="8">
        <f t="shared" si="0"/>
        <v>49</v>
      </c>
      <c r="D50" s="8">
        <v>4</v>
      </c>
      <c r="E50" s="3" t="s">
        <v>15</v>
      </c>
      <c r="F50" t="s">
        <v>16</v>
      </c>
    </row>
    <row r="51" spans="2:6">
      <c r="B51" s="26" t="s">
        <v>73</v>
      </c>
      <c r="C51" s="8">
        <f t="shared" si="0"/>
        <v>50</v>
      </c>
      <c r="D51" s="8"/>
      <c r="E51" t="s">
        <v>15</v>
      </c>
      <c r="F5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opLeftCell="P1" workbookViewId="0">
      <selection activeCell="Y1" sqref="Y1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74</v>
      </c>
      <c r="B1" s="8" t="s">
        <v>6</v>
      </c>
      <c r="C1" s="8" t="s">
        <v>7</v>
      </c>
      <c r="D1" s="8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8" t="s">
        <v>92</v>
      </c>
      <c r="V1" s="8" t="s">
        <v>93</v>
      </c>
      <c r="W1" s="8" t="s">
        <v>94</v>
      </c>
      <c r="X1" s="8" t="s">
        <v>95</v>
      </c>
      <c r="Y1" s="8" t="s">
        <v>96</v>
      </c>
      <c r="Z1" s="8" t="s">
        <v>97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98</v>
      </c>
      <c r="B2" s="26" t="s">
        <v>11</v>
      </c>
      <c r="C2" s="8">
        <v>1</v>
      </c>
      <c r="D2" s="8">
        <v>1</v>
      </c>
      <c r="E2" s="6">
        <f t="shared" ref="E2:E33" si="0">L2+N2</f>
        <v>101604562</v>
      </c>
      <c r="F2" s="6">
        <f t="shared" ref="F2:F33" si="1">M2+O2</f>
        <v>213969.64184</v>
      </c>
      <c r="G2" s="7">
        <f>F2/E2</f>
        <v>2.1059058533218224E-3</v>
      </c>
      <c r="H2" s="5" t="s">
        <v>99</v>
      </c>
      <c r="I2" s="5">
        <v>2</v>
      </c>
      <c r="J2" s="5">
        <v>48</v>
      </c>
      <c r="K2" s="12">
        <f>E2/60</f>
        <v>1693409.3666666667</v>
      </c>
      <c r="L2" s="4">
        <v>12448435</v>
      </c>
      <c r="M2" s="4">
        <v>110214.65424</v>
      </c>
      <c r="N2" s="4">
        <v>89156127</v>
      </c>
      <c r="O2" s="4">
        <v>103754.98759999999</v>
      </c>
      <c r="P2" s="2">
        <v>12686852</v>
      </c>
      <c r="Q2" s="1" t="s">
        <v>100</v>
      </c>
      <c r="R2" s="1" t="s">
        <v>100</v>
      </c>
      <c r="S2" s="2">
        <v>89018024</v>
      </c>
      <c r="T2" s="2">
        <f t="shared" ref="T2:T33" si="2">SUM(P2:S2)</f>
        <v>101704876</v>
      </c>
      <c r="U2" s="9">
        <f t="shared" ref="U2:U33" si="3">P2*50%</f>
        <v>6343426</v>
      </c>
      <c r="V2" s="9">
        <f t="shared" ref="V2:V33" si="4">Q3</f>
        <v>98776333</v>
      </c>
      <c r="W2" s="9" t="str">
        <f t="shared" ref="W2:W33" si="5">R2</f>
        <v/>
      </c>
      <c r="X2" s="9">
        <f>S2*0</f>
        <v>0</v>
      </c>
      <c r="Y2" s="9">
        <f t="shared" ref="Y2:Y33" si="6">SUMIF(U2:X2,"&gt;0")</f>
        <v>105119759</v>
      </c>
      <c r="Z2" s="10">
        <f t="shared" ref="Z2:Z33" si="7">Y2/E2</f>
        <v>1.0345968422165925</v>
      </c>
      <c r="AA2" s="4">
        <f t="shared" ref="AA2:AA33" si="8">IF(E2*$AA$1-F2&gt;0,E2*$AA$1-F2,0)</f>
        <v>6898349.6981600011</v>
      </c>
      <c r="AB2" s="4">
        <f t="shared" ref="AB2:AB33" si="9">IF(E2*$AB$1-F2&gt;0,E2*$AB$1-F2,0)</f>
        <v>20106942.758160003</v>
      </c>
      <c r="AC2" s="4">
        <f t="shared" ref="AC2:AC33" si="10">IF(E2*$AC$1-F2&gt;0,E2*$AC$1-F2,0)</f>
        <v>50588311.358159997</v>
      </c>
      <c r="AD2" s="4">
        <f t="shared" ref="AD2:AD33" si="11">IF(E2*$AD$1-F2&gt;0,E2*$AD$1-F2,0)</f>
        <v>101390592.35816</v>
      </c>
    </row>
    <row r="3" spans="1:30">
      <c r="A3" t="s">
        <v>98</v>
      </c>
      <c r="B3" s="26" t="s">
        <v>14</v>
      </c>
      <c r="C3" s="8">
        <f>C2+1</f>
        <v>2</v>
      </c>
      <c r="D3" s="8">
        <v>2</v>
      </c>
      <c r="E3" s="6">
        <f t="shared" si="0"/>
        <v>119945792</v>
      </c>
      <c r="F3" s="6">
        <f t="shared" si="1"/>
        <v>6085990.8500000006</v>
      </c>
      <c r="G3" s="7">
        <f t="shared" ref="G3:G51" si="12">F3/E3</f>
        <v>5.0739511145167983E-2</v>
      </c>
      <c r="H3" s="5">
        <v>3</v>
      </c>
      <c r="I3" s="5">
        <v>7</v>
      </c>
      <c r="J3" s="5">
        <v>83</v>
      </c>
      <c r="K3" s="12">
        <f>E3/60</f>
        <v>1999096.5333333334</v>
      </c>
      <c r="L3" s="4">
        <v>98808515</v>
      </c>
      <c r="M3" s="4">
        <v>5035408.6000000006</v>
      </c>
      <c r="N3" s="4">
        <v>21137277</v>
      </c>
      <c r="O3" s="4">
        <v>1050582.25</v>
      </c>
      <c r="P3" s="2">
        <v>24947204</v>
      </c>
      <c r="Q3" s="22">
        <v>98776333</v>
      </c>
      <c r="R3" s="1" t="s">
        <v>100</v>
      </c>
      <c r="S3" s="1" t="s">
        <v>100</v>
      </c>
      <c r="T3" s="2">
        <f t="shared" si="2"/>
        <v>123723537</v>
      </c>
      <c r="U3" s="9">
        <f t="shared" si="3"/>
        <v>12473602</v>
      </c>
      <c r="V3" s="9" t="str">
        <f t="shared" si="4"/>
        <v/>
      </c>
      <c r="W3" s="9" t="str">
        <f t="shared" si="5"/>
        <v/>
      </c>
      <c r="X3" s="9" t="e">
        <f t="shared" ref="X3:X51" si="13">S3*0</f>
        <v>#VALUE!</v>
      </c>
      <c r="Y3" s="9">
        <f t="shared" si="6"/>
        <v>12473602</v>
      </c>
      <c r="Z3" s="10">
        <f t="shared" si="7"/>
        <v>0.10399366073634329</v>
      </c>
      <c r="AA3" s="4">
        <f t="shared" si="8"/>
        <v>2310214.5900000008</v>
      </c>
      <c r="AB3" s="4">
        <f t="shared" si="9"/>
        <v>17903167.550000001</v>
      </c>
      <c r="AC3" s="4">
        <f t="shared" si="10"/>
        <v>53886905.149999999</v>
      </c>
      <c r="AD3" s="4">
        <f t="shared" si="11"/>
        <v>113859801.15000001</v>
      </c>
    </row>
    <row r="4" spans="1:30">
      <c r="A4" t="s">
        <v>98</v>
      </c>
      <c r="B4" s="26" t="s">
        <v>17</v>
      </c>
      <c r="C4" s="8">
        <f t="shared" ref="C4:C51" si="14">C3+1</f>
        <v>3</v>
      </c>
      <c r="E4" s="6">
        <f t="shared" si="0"/>
        <v>113737975</v>
      </c>
      <c r="F4" s="6">
        <f t="shared" si="1"/>
        <v>28373381.200000003</v>
      </c>
      <c r="G4" s="7">
        <f t="shared" si="12"/>
        <v>0.24946269001184523</v>
      </c>
      <c r="H4" s="5">
        <v>2</v>
      </c>
      <c r="I4" s="5">
        <v>12</v>
      </c>
      <c r="J4" s="5">
        <v>112</v>
      </c>
      <c r="K4" s="12">
        <f>E4/60</f>
        <v>1895632.9166666667</v>
      </c>
      <c r="L4" s="4">
        <v>23564041</v>
      </c>
      <c r="M4" s="4">
        <v>13864027.24</v>
      </c>
      <c r="N4" s="4">
        <v>90173934</v>
      </c>
      <c r="O4" s="4">
        <v>14509353.960000001</v>
      </c>
      <c r="P4" s="1" t="s">
        <v>100</v>
      </c>
      <c r="Q4" s="2" t="s">
        <v>100</v>
      </c>
      <c r="R4" s="1" t="s">
        <v>100</v>
      </c>
      <c r="S4" s="2">
        <v>90118903</v>
      </c>
      <c r="T4" s="2">
        <f t="shared" si="2"/>
        <v>90118903</v>
      </c>
      <c r="U4" s="9" t="e">
        <f t="shared" si="3"/>
        <v>#VALUE!</v>
      </c>
      <c r="V4" s="9" t="str">
        <f t="shared" si="4"/>
        <v/>
      </c>
      <c r="W4" s="9" t="str">
        <f t="shared" si="5"/>
        <v/>
      </c>
      <c r="X4" s="9">
        <f t="shared" si="13"/>
        <v>0</v>
      </c>
      <c r="Y4" s="9">
        <f t="shared" si="6"/>
        <v>0</v>
      </c>
      <c r="Z4" s="10">
        <f t="shared" si="7"/>
        <v>0</v>
      </c>
      <c r="AA4" s="4">
        <f t="shared" si="8"/>
        <v>0</v>
      </c>
      <c r="AB4" s="4">
        <f t="shared" si="9"/>
        <v>0</v>
      </c>
      <c r="AC4" s="4">
        <f t="shared" si="10"/>
        <v>28495606.299999997</v>
      </c>
      <c r="AD4" s="4">
        <f t="shared" si="11"/>
        <v>85364593.799999997</v>
      </c>
    </row>
    <row r="5" spans="1:30">
      <c r="A5" t="s">
        <v>98</v>
      </c>
      <c r="B5" s="26" t="s">
        <v>18</v>
      </c>
      <c r="C5" s="8">
        <f t="shared" si="14"/>
        <v>4</v>
      </c>
      <c r="E5" s="6">
        <f t="shared" si="0"/>
        <v>98783448</v>
      </c>
      <c r="F5" s="6">
        <f t="shared" si="1"/>
        <v>44490445.75</v>
      </c>
      <c r="G5" s="7">
        <f t="shared" si="12"/>
        <v>0.4503836082943774</v>
      </c>
      <c r="H5" s="5">
        <v>3</v>
      </c>
      <c r="I5" s="5">
        <v>11</v>
      </c>
      <c r="J5" s="5">
        <v>132</v>
      </c>
      <c r="K5" s="12">
        <v>0</v>
      </c>
      <c r="L5" s="4">
        <v>87667784</v>
      </c>
      <c r="M5" s="4">
        <v>39512656.450000003</v>
      </c>
      <c r="N5" s="4">
        <v>11115664</v>
      </c>
      <c r="O5" s="4">
        <v>4977789.3</v>
      </c>
      <c r="P5" s="2">
        <v>98802244</v>
      </c>
      <c r="Q5" s="1" t="s">
        <v>100</v>
      </c>
      <c r="R5" s="2">
        <v>23479701</v>
      </c>
      <c r="S5" s="1" t="s">
        <v>100</v>
      </c>
      <c r="T5" s="2">
        <f t="shared" si="2"/>
        <v>122281945</v>
      </c>
      <c r="U5" s="9">
        <f t="shared" si="3"/>
        <v>49401122</v>
      </c>
      <c r="V5" s="9" t="str">
        <f t="shared" si="4"/>
        <v/>
      </c>
      <c r="W5" s="9">
        <f t="shared" si="5"/>
        <v>23479701</v>
      </c>
      <c r="X5" s="9" t="e">
        <f t="shared" si="13"/>
        <v>#VALUE!</v>
      </c>
      <c r="Y5" s="9">
        <f t="shared" si="6"/>
        <v>72880823</v>
      </c>
      <c r="Z5" s="10">
        <f t="shared" si="7"/>
        <v>0.73778375300283106</v>
      </c>
      <c r="AA5" s="4">
        <f t="shared" si="8"/>
        <v>0</v>
      </c>
      <c r="AB5" s="4">
        <f t="shared" si="9"/>
        <v>0</v>
      </c>
      <c r="AC5" s="4">
        <f t="shared" si="10"/>
        <v>4901278.25</v>
      </c>
      <c r="AD5" s="4">
        <f t="shared" si="11"/>
        <v>54293002.25</v>
      </c>
    </row>
    <row r="6" spans="1:30">
      <c r="A6" t="s">
        <v>98</v>
      </c>
      <c r="B6" s="26" t="s">
        <v>19</v>
      </c>
      <c r="C6" s="8">
        <f t="shared" si="14"/>
        <v>5</v>
      </c>
      <c r="D6" s="8">
        <v>5</v>
      </c>
      <c r="E6" s="6">
        <f t="shared" si="0"/>
        <v>47183636</v>
      </c>
      <c r="F6" s="6">
        <f t="shared" si="1"/>
        <v>47068073</v>
      </c>
      <c r="G6" s="7">
        <f t="shared" si="12"/>
        <v>0.99755078222458315</v>
      </c>
      <c r="H6" s="5" t="s">
        <v>99</v>
      </c>
      <c r="I6" s="5">
        <v>15</v>
      </c>
      <c r="J6" s="5">
        <v>209</v>
      </c>
      <c r="K6" s="12">
        <v>0</v>
      </c>
      <c r="L6" s="4">
        <v>34662268</v>
      </c>
      <c r="M6" s="4">
        <v>34677885</v>
      </c>
      <c r="N6" s="4">
        <v>12521368</v>
      </c>
      <c r="O6" s="4">
        <v>12390188</v>
      </c>
      <c r="P6" s="1" t="s">
        <v>100</v>
      </c>
      <c r="Q6" s="1" t="s">
        <v>100</v>
      </c>
      <c r="R6" s="2">
        <v>76571899</v>
      </c>
      <c r="S6" s="2">
        <v>12358445</v>
      </c>
      <c r="T6" s="2">
        <f t="shared" si="2"/>
        <v>88930344</v>
      </c>
      <c r="U6" s="9" t="e">
        <f t="shared" si="3"/>
        <v>#VALUE!</v>
      </c>
      <c r="V6" s="9">
        <f t="shared" si="4"/>
        <v>87671120</v>
      </c>
      <c r="W6" s="9">
        <f t="shared" si="5"/>
        <v>76571899</v>
      </c>
      <c r="X6" s="9">
        <f t="shared" si="13"/>
        <v>0</v>
      </c>
      <c r="Y6" s="9">
        <f t="shared" si="6"/>
        <v>164243019</v>
      </c>
      <c r="Z6" s="10">
        <f t="shared" si="7"/>
        <v>3.4809318001690248</v>
      </c>
      <c r="AA6" s="4">
        <f t="shared" si="8"/>
        <v>0</v>
      </c>
      <c r="AB6" s="4">
        <f t="shared" si="9"/>
        <v>0</v>
      </c>
      <c r="AC6" s="4">
        <f t="shared" si="10"/>
        <v>0</v>
      </c>
      <c r="AD6" s="4">
        <f t="shared" si="11"/>
        <v>115563</v>
      </c>
    </row>
    <row r="7" spans="1:30">
      <c r="A7" t="s">
        <v>98</v>
      </c>
      <c r="B7" s="26" t="s">
        <v>22</v>
      </c>
      <c r="C7" s="8">
        <f t="shared" si="14"/>
        <v>6</v>
      </c>
      <c r="E7" s="6">
        <f t="shared" si="0"/>
        <v>175429721</v>
      </c>
      <c r="F7" s="6">
        <f t="shared" si="1"/>
        <v>23813.691360000001</v>
      </c>
      <c r="G7" s="7">
        <f t="shared" si="12"/>
        <v>1.3574490812762565E-4</v>
      </c>
      <c r="H7" s="5">
        <v>2</v>
      </c>
      <c r="I7" s="5">
        <v>7</v>
      </c>
      <c r="J7" s="5">
        <v>33</v>
      </c>
      <c r="K7" s="12">
        <f>E7/60</f>
        <v>2923828.6833333331</v>
      </c>
      <c r="L7" s="4">
        <v>76605268</v>
      </c>
      <c r="M7" s="4">
        <v>9066.4567999999999</v>
      </c>
      <c r="N7" s="4">
        <v>98824453</v>
      </c>
      <c r="O7" s="4">
        <v>14747.234560000001</v>
      </c>
      <c r="P7" s="2">
        <v>56795522</v>
      </c>
      <c r="Q7" s="22">
        <v>87671120</v>
      </c>
      <c r="R7" s="1" t="s">
        <v>100</v>
      </c>
      <c r="S7" s="1" t="s">
        <v>100</v>
      </c>
      <c r="T7" s="2">
        <f t="shared" si="2"/>
        <v>144466642</v>
      </c>
      <c r="U7" s="9">
        <f t="shared" si="3"/>
        <v>28397761</v>
      </c>
      <c r="V7" s="9">
        <f t="shared" si="4"/>
        <v>23450170</v>
      </c>
      <c r="W7" s="9" t="str">
        <f t="shared" si="5"/>
        <v/>
      </c>
      <c r="X7" s="9" t="e">
        <f t="shared" si="13"/>
        <v>#VALUE!</v>
      </c>
      <c r="Y7" s="9">
        <f t="shared" si="6"/>
        <v>51847931</v>
      </c>
      <c r="Z7" s="10">
        <f t="shared" si="7"/>
        <v>0.29554815857000649</v>
      </c>
      <c r="AA7" s="4">
        <f t="shared" si="8"/>
        <v>12256266.77864</v>
      </c>
      <c r="AB7" s="4">
        <f t="shared" si="9"/>
        <v>35062130.508640006</v>
      </c>
      <c r="AC7" s="4">
        <f t="shared" si="10"/>
        <v>87691046.808640003</v>
      </c>
      <c r="AD7" s="4">
        <f t="shared" si="11"/>
        <v>175405907.30864</v>
      </c>
    </row>
    <row r="8" spans="1:30">
      <c r="A8" t="s">
        <v>98</v>
      </c>
      <c r="B8" s="26" t="s">
        <v>23</v>
      </c>
      <c r="C8" s="8">
        <f t="shared" si="14"/>
        <v>7</v>
      </c>
      <c r="D8" s="8">
        <v>2</v>
      </c>
      <c r="E8" s="6">
        <f t="shared" si="0"/>
        <v>69385928</v>
      </c>
      <c r="F8" s="6">
        <f t="shared" si="1"/>
        <v>3618098.5</v>
      </c>
      <c r="G8" s="7">
        <f t="shared" si="12"/>
        <v>5.2144557322920004E-2</v>
      </c>
      <c r="H8" s="5">
        <v>2</v>
      </c>
      <c r="I8" s="5">
        <v>10</v>
      </c>
      <c r="J8" s="5">
        <v>67</v>
      </c>
      <c r="K8" s="12">
        <v>0</v>
      </c>
      <c r="L8" s="4">
        <v>45776216</v>
      </c>
      <c r="M8" s="4">
        <v>2380956.0500000003</v>
      </c>
      <c r="N8" s="4">
        <v>23609712</v>
      </c>
      <c r="O8" s="4">
        <v>1237142.45</v>
      </c>
      <c r="P8" s="2">
        <v>54321837</v>
      </c>
      <c r="Q8" s="2">
        <v>23450170</v>
      </c>
      <c r="R8" s="1" t="s">
        <v>100</v>
      </c>
      <c r="S8" s="1" t="s">
        <v>100</v>
      </c>
      <c r="T8" s="2">
        <f t="shared" si="2"/>
        <v>77772007</v>
      </c>
      <c r="U8" s="9">
        <f t="shared" si="3"/>
        <v>27160918.5</v>
      </c>
      <c r="V8" s="9" t="str">
        <f t="shared" si="4"/>
        <v/>
      </c>
      <c r="W8" s="9" t="str">
        <f t="shared" si="5"/>
        <v/>
      </c>
      <c r="X8" s="9" t="e">
        <f t="shared" si="13"/>
        <v>#VALUE!</v>
      </c>
      <c r="Y8" s="9">
        <f t="shared" si="6"/>
        <v>27160918.5</v>
      </c>
      <c r="Z8" s="10">
        <f t="shared" si="7"/>
        <v>0.39144707410989732</v>
      </c>
      <c r="AA8" s="4">
        <f t="shared" si="8"/>
        <v>1238916.4600000009</v>
      </c>
      <c r="AB8" s="4">
        <f t="shared" si="9"/>
        <v>10259087.100000001</v>
      </c>
      <c r="AC8" s="4">
        <f t="shared" si="10"/>
        <v>31074865.5</v>
      </c>
      <c r="AD8" s="4">
        <f t="shared" si="11"/>
        <v>65767829.5</v>
      </c>
    </row>
    <row r="9" spans="1:30">
      <c r="A9" t="s">
        <v>98</v>
      </c>
      <c r="B9" s="26" t="s">
        <v>24</v>
      </c>
      <c r="C9" s="8">
        <f t="shared" si="14"/>
        <v>8</v>
      </c>
      <c r="D9" s="8">
        <v>3</v>
      </c>
      <c r="E9" s="6">
        <f t="shared" si="0"/>
        <v>153233299</v>
      </c>
      <c r="F9" s="6">
        <f t="shared" si="1"/>
        <v>24697834.799999997</v>
      </c>
      <c r="G9" s="7">
        <f t="shared" si="12"/>
        <v>0.16117798782104142</v>
      </c>
      <c r="H9" s="5">
        <v>1</v>
      </c>
      <c r="I9" s="5">
        <v>12</v>
      </c>
      <c r="J9" s="5">
        <v>127</v>
      </c>
      <c r="K9" s="12">
        <f>E9/60</f>
        <v>2553888.3166666669</v>
      </c>
      <c r="L9" s="4">
        <v>65475308</v>
      </c>
      <c r="M9" s="4">
        <v>10586600.439999999</v>
      </c>
      <c r="N9" s="4">
        <v>87757991</v>
      </c>
      <c r="O9" s="4">
        <v>14111234.359999999</v>
      </c>
      <c r="P9" s="1" t="s">
        <v>100</v>
      </c>
      <c r="Q9" s="2" t="s">
        <v>100</v>
      </c>
      <c r="R9" s="2">
        <v>67897191</v>
      </c>
      <c r="S9" s="1" t="s">
        <v>100</v>
      </c>
      <c r="T9" s="2">
        <f t="shared" si="2"/>
        <v>67897191</v>
      </c>
      <c r="U9" s="9" t="e">
        <f t="shared" si="3"/>
        <v>#VALUE!</v>
      </c>
      <c r="V9" s="9">
        <f t="shared" si="4"/>
        <v>76552226</v>
      </c>
      <c r="W9" s="9">
        <f t="shared" si="5"/>
        <v>67897191</v>
      </c>
      <c r="X9" s="9" t="e">
        <f t="shared" si="13"/>
        <v>#VALUE!</v>
      </c>
      <c r="Y9" s="9">
        <f t="shared" si="6"/>
        <v>144449417</v>
      </c>
      <c r="Z9" s="10">
        <f t="shared" si="7"/>
        <v>0.94267641526141133</v>
      </c>
      <c r="AA9" s="4">
        <f t="shared" si="8"/>
        <v>0</v>
      </c>
      <c r="AB9" s="4">
        <f t="shared" si="9"/>
        <v>5948825.0000000037</v>
      </c>
      <c r="AC9" s="4">
        <f t="shared" si="10"/>
        <v>51918814.700000003</v>
      </c>
      <c r="AD9" s="4">
        <f t="shared" si="11"/>
        <v>128535464.2</v>
      </c>
    </row>
    <row r="10" spans="1:30">
      <c r="A10" t="s">
        <v>98</v>
      </c>
      <c r="B10" s="26" t="s">
        <v>27</v>
      </c>
      <c r="C10" s="8">
        <f t="shared" si="14"/>
        <v>9</v>
      </c>
      <c r="D10" s="8">
        <v>4</v>
      </c>
      <c r="E10" s="6">
        <f t="shared" si="0"/>
        <v>91445932</v>
      </c>
      <c r="F10" s="6">
        <f t="shared" si="1"/>
        <v>41213119.900000006</v>
      </c>
      <c r="G10" s="7">
        <f t="shared" si="12"/>
        <v>0.45068292266953991</v>
      </c>
      <c r="H10" s="5" t="s">
        <v>99</v>
      </c>
      <c r="I10" s="5">
        <v>12</v>
      </c>
      <c r="J10" s="5">
        <v>146</v>
      </c>
      <c r="K10" s="12">
        <v>0</v>
      </c>
      <c r="L10" s="4">
        <v>56846387</v>
      </c>
      <c r="M10" s="4">
        <v>25566615.400000002</v>
      </c>
      <c r="N10" s="4">
        <v>34599545</v>
      </c>
      <c r="O10" s="4">
        <v>15646504.5</v>
      </c>
      <c r="P10" s="2">
        <v>32121827</v>
      </c>
      <c r="Q10" s="22">
        <v>76552226</v>
      </c>
      <c r="R10" s="1" t="s">
        <v>100</v>
      </c>
      <c r="S10" s="2">
        <v>34586470</v>
      </c>
      <c r="T10" s="2">
        <f t="shared" si="2"/>
        <v>143260523</v>
      </c>
      <c r="U10" s="9">
        <f t="shared" si="3"/>
        <v>16060913.5</v>
      </c>
      <c r="V10" s="9" t="str">
        <f t="shared" si="4"/>
        <v/>
      </c>
      <c r="W10" s="9" t="str">
        <f t="shared" si="5"/>
        <v/>
      </c>
      <c r="X10" s="9">
        <f t="shared" si="13"/>
        <v>0</v>
      </c>
      <c r="Y10" s="9">
        <f t="shared" si="6"/>
        <v>16060913.5</v>
      </c>
      <c r="Z10" s="10">
        <f t="shared" si="7"/>
        <v>0.17563289201317342</v>
      </c>
      <c r="AA10" s="4">
        <f t="shared" si="8"/>
        <v>0</v>
      </c>
      <c r="AB10" s="4">
        <f t="shared" si="9"/>
        <v>0</v>
      </c>
      <c r="AC10" s="4">
        <f t="shared" si="10"/>
        <v>4509846.099999994</v>
      </c>
      <c r="AD10" s="4">
        <f t="shared" si="11"/>
        <v>50232812.099999994</v>
      </c>
    </row>
    <row r="11" spans="1:30">
      <c r="A11" t="s">
        <v>98</v>
      </c>
      <c r="B11" s="26" t="s">
        <v>28</v>
      </c>
      <c r="C11" s="8">
        <f t="shared" si="14"/>
        <v>10</v>
      </c>
      <c r="E11" s="6">
        <f t="shared" si="0"/>
        <v>130999700</v>
      </c>
      <c r="F11" s="6">
        <f t="shared" si="1"/>
        <v>130955540</v>
      </c>
      <c r="G11" s="7">
        <f t="shared" si="12"/>
        <v>0.99966289999137403</v>
      </c>
      <c r="H11" s="5" t="s">
        <v>101</v>
      </c>
      <c r="I11" s="5">
        <v>12</v>
      </c>
      <c r="J11" s="5">
        <v>215</v>
      </c>
      <c r="K11" s="12">
        <v>0</v>
      </c>
      <c r="L11" s="4">
        <v>54402184</v>
      </c>
      <c r="M11" s="4">
        <v>54367201</v>
      </c>
      <c r="N11" s="4">
        <v>76597516</v>
      </c>
      <c r="O11" s="4">
        <v>76588339</v>
      </c>
      <c r="P11" s="2">
        <v>21101019</v>
      </c>
      <c r="Q11" s="2" t="s">
        <v>100</v>
      </c>
      <c r="R11" s="2">
        <v>90143374</v>
      </c>
      <c r="S11" s="2">
        <v>76535651</v>
      </c>
      <c r="T11" s="2">
        <f t="shared" si="2"/>
        <v>187780044</v>
      </c>
      <c r="U11" s="9">
        <f t="shared" si="3"/>
        <v>10550509.5</v>
      </c>
      <c r="V11" s="9" t="str">
        <f t="shared" si="4"/>
        <v/>
      </c>
      <c r="W11" s="9">
        <f t="shared" si="5"/>
        <v>90143374</v>
      </c>
      <c r="X11" s="9">
        <f t="shared" si="13"/>
        <v>0</v>
      </c>
      <c r="Y11" s="9">
        <f t="shared" si="6"/>
        <v>100693883.5</v>
      </c>
      <c r="Z11" s="10">
        <f t="shared" si="7"/>
        <v>0.76865735952067071</v>
      </c>
      <c r="AA11" s="4">
        <f t="shared" si="8"/>
        <v>0</v>
      </c>
      <c r="AB11" s="4">
        <f t="shared" si="9"/>
        <v>0</v>
      </c>
      <c r="AC11" s="4">
        <f t="shared" si="10"/>
        <v>0</v>
      </c>
      <c r="AD11" s="4">
        <f t="shared" si="11"/>
        <v>44160</v>
      </c>
    </row>
    <row r="12" spans="1:30">
      <c r="A12" t="s">
        <v>98</v>
      </c>
      <c r="B12" s="26" t="s">
        <v>29</v>
      </c>
      <c r="C12" s="8">
        <f t="shared" si="14"/>
        <v>11</v>
      </c>
      <c r="E12" s="6">
        <f t="shared" si="0"/>
        <v>113709000</v>
      </c>
      <c r="F12" s="6">
        <f t="shared" si="1"/>
        <v>93094.521919999999</v>
      </c>
      <c r="G12" s="7">
        <f t="shared" si="12"/>
        <v>8.187084744391385E-4</v>
      </c>
      <c r="H12" s="5" t="s">
        <v>99</v>
      </c>
      <c r="I12" s="5">
        <v>7</v>
      </c>
      <c r="J12" s="5">
        <v>57</v>
      </c>
      <c r="K12" s="12">
        <f>E12/60</f>
        <v>1895150</v>
      </c>
      <c r="L12" s="4">
        <v>67927532</v>
      </c>
      <c r="M12" s="4">
        <v>84692.209839999996</v>
      </c>
      <c r="N12" s="4">
        <v>45781468</v>
      </c>
      <c r="O12" s="4">
        <v>8402.3120799999997</v>
      </c>
      <c r="P12" s="1" t="s">
        <v>100</v>
      </c>
      <c r="Q12" s="1" t="s">
        <v>100</v>
      </c>
      <c r="R12" s="2">
        <v>98760076</v>
      </c>
      <c r="S12" s="2">
        <v>45691513</v>
      </c>
      <c r="T12" s="2">
        <f t="shared" si="2"/>
        <v>144451589</v>
      </c>
      <c r="U12" s="9" t="e">
        <f t="shared" si="3"/>
        <v>#VALUE!</v>
      </c>
      <c r="V12" s="9">
        <f t="shared" si="4"/>
        <v>65433420</v>
      </c>
      <c r="W12" s="9">
        <f t="shared" si="5"/>
        <v>98760076</v>
      </c>
      <c r="X12" s="9">
        <f t="shared" si="13"/>
        <v>0</v>
      </c>
      <c r="Y12" s="9">
        <f t="shared" si="6"/>
        <v>164193496</v>
      </c>
      <c r="Z12" s="10">
        <f t="shared" si="7"/>
        <v>1.4439797729291437</v>
      </c>
      <c r="AA12" s="4">
        <f t="shared" si="8"/>
        <v>7866535.4780800007</v>
      </c>
      <c r="AB12" s="4">
        <f t="shared" si="9"/>
        <v>22648705.478080001</v>
      </c>
      <c r="AC12" s="4">
        <f t="shared" si="10"/>
        <v>56761405.478079997</v>
      </c>
      <c r="AD12" s="4">
        <f t="shared" si="11"/>
        <v>113615905.47808</v>
      </c>
    </row>
    <row r="13" spans="1:30">
      <c r="A13" t="s">
        <v>98</v>
      </c>
      <c r="B13" s="26" t="s">
        <v>32</v>
      </c>
      <c r="C13" s="8">
        <f t="shared" si="14"/>
        <v>12</v>
      </c>
      <c r="D13" s="8">
        <v>2</v>
      </c>
      <c r="E13" s="6">
        <f t="shared" si="0"/>
        <v>108762918</v>
      </c>
      <c r="F13" s="6">
        <f t="shared" si="1"/>
        <v>5517495.8000000007</v>
      </c>
      <c r="G13" s="7">
        <f t="shared" si="12"/>
        <v>5.0729567590306841E-2</v>
      </c>
      <c r="H13" s="5">
        <v>1</v>
      </c>
      <c r="I13" s="5">
        <v>6</v>
      </c>
      <c r="J13" s="5">
        <v>86</v>
      </c>
      <c r="K13" s="12">
        <f>E13/60</f>
        <v>1812715.3</v>
      </c>
      <c r="L13" s="4">
        <v>43225159</v>
      </c>
      <c r="M13" s="4">
        <v>2228188.35</v>
      </c>
      <c r="N13" s="4">
        <v>65537759</v>
      </c>
      <c r="O13" s="4">
        <v>3289307.45</v>
      </c>
      <c r="P13" s="2">
        <v>23474546</v>
      </c>
      <c r="Q13" s="22">
        <v>65433420</v>
      </c>
      <c r="R13" s="1" t="s">
        <v>100</v>
      </c>
      <c r="S13" s="2">
        <v>65432253</v>
      </c>
      <c r="T13" s="2">
        <f t="shared" si="2"/>
        <v>154340219</v>
      </c>
      <c r="U13" s="9">
        <f t="shared" si="3"/>
        <v>11737273</v>
      </c>
      <c r="V13" s="9">
        <f t="shared" si="4"/>
        <v>78894667</v>
      </c>
      <c r="W13" s="9" t="str">
        <f t="shared" si="5"/>
        <v/>
      </c>
      <c r="X13" s="9">
        <f t="shared" si="13"/>
        <v>0</v>
      </c>
      <c r="Y13" s="9">
        <f t="shared" si="6"/>
        <v>90631940</v>
      </c>
      <c r="Z13" s="10">
        <f t="shared" si="7"/>
        <v>0.83329816509704158</v>
      </c>
      <c r="AA13" s="4">
        <f t="shared" si="8"/>
        <v>2095908.46</v>
      </c>
      <c r="AB13" s="4">
        <f t="shared" si="9"/>
        <v>16235087.800000001</v>
      </c>
      <c r="AC13" s="4">
        <f t="shared" si="10"/>
        <v>48863963.200000003</v>
      </c>
      <c r="AD13" s="4">
        <f t="shared" si="11"/>
        <v>103245422.2</v>
      </c>
    </row>
    <row r="14" spans="1:30">
      <c r="A14" t="s">
        <v>98</v>
      </c>
      <c r="B14" s="26" t="s">
        <v>33</v>
      </c>
      <c r="C14" s="8">
        <f t="shared" si="14"/>
        <v>13</v>
      </c>
      <c r="E14" s="6">
        <f t="shared" si="0"/>
        <v>135878228</v>
      </c>
      <c r="F14" s="6">
        <f t="shared" si="1"/>
        <v>51800314.359999999</v>
      </c>
      <c r="G14" s="7">
        <f t="shared" si="12"/>
        <v>0.38122600745131885</v>
      </c>
      <c r="H14" s="5">
        <v>1</v>
      </c>
      <c r="I14" s="5">
        <v>12</v>
      </c>
      <c r="J14" s="5">
        <v>103</v>
      </c>
      <c r="K14" s="12">
        <f>E14/60</f>
        <v>2264637.1333333333</v>
      </c>
      <c r="L14" s="4">
        <v>78931427</v>
      </c>
      <c r="M14" s="4">
        <v>42669475.439999998</v>
      </c>
      <c r="N14" s="4">
        <v>56946801</v>
      </c>
      <c r="O14" s="4">
        <v>9130838.9199999999</v>
      </c>
      <c r="P14" s="1" t="s">
        <v>100</v>
      </c>
      <c r="Q14" s="2">
        <v>78894667</v>
      </c>
      <c r="R14" s="1" t="s">
        <v>100</v>
      </c>
      <c r="S14" s="2">
        <v>56802670</v>
      </c>
      <c r="T14" s="2">
        <f t="shared" si="2"/>
        <v>135697337</v>
      </c>
      <c r="U14" s="9" t="e">
        <f t="shared" si="3"/>
        <v>#VALUE!</v>
      </c>
      <c r="V14" s="9" t="str">
        <f t="shared" si="4"/>
        <v/>
      </c>
      <c r="W14" s="9" t="str">
        <f t="shared" si="5"/>
        <v/>
      </c>
      <c r="X14" s="9">
        <f t="shared" si="13"/>
        <v>0</v>
      </c>
      <c r="Y14" s="9">
        <f t="shared" si="6"/>
        <v>0</v>
      </c>
      <c r="Z14" s="10">
        <f t="shared" si="7"/>
        <v>0</v>
      </c>
      <c r="AA14" s="4">
        <f t="shared" si="8"/>
        <v>0</v>
      </c>
      <c r="AB14" s="4">
        <f t="shared" si="9"/>
        <v>0</v>
      </c>
      <c r="AC14" s="4">
        <f t="shared" si="10"/>
        <v>16138799.640000001</v>
      </c>
      <c r="AD14" s="4">
        <f t="shared" si="11"/>
        <v>84077913.640000001</v>
      </c>
    </row>
    <row r="15" spans="1:30">
      <c r="A15" t="s">
        <v>98</v>
      </c>
      <c r="B15" s="26" t="s">
        <v>34</v>
      </c>
      <c r="C15" s="8">
        <f t="shared" si="14"/>
        <v>14</v>
      </c>
      <c r="D15" s="8">
        <v>4</v>
      </c>
      <c r="E15" s="6">
        <f t="shared" si="0"/>
        <v>86546674</v>
      </c>
      <c r="F15" s="6">
        <f t="shared" si="1"/>
        <v>39046185.300000004</v>
      </c>
      <c r="G15" s="7">
        <f t="shared" si="12"/>
        <v>0.45115754881579856</v>
      </c>
      <c r="H15" s="5">
        <v>3</v>
      </c>
      <c r="I15" s="5">
        <v>12</v>
      </c>
      <c r="J15" s="5">
        <v>157</v>
      </c>
      <c r="K15" s="12">
        <f>E15/60</f>
        <v>1442444.5666666667</v>
      </c>
      <c r="L15" s="4">
        <v>32181208</v>
      </c>
      <c r="M15" s="4">
        <v>14514621.200000001</v>
      </c>
      <c r="N15" s="4">
        <v>54365466</v>
      </c>
      <c r="O15" s="4">
        <v>24531564.100000001</v>
      </c>
      <c r="P15" s="2">
        <v>45687501</v>
      </c>
      <c r="Q15" s="2" t="s">
        <v>100</v>
      </c>
      <c r="R15" s="1" t="s">
        <v>100</v>
      </c>
      <c r="S15" s="2">
        <v>54346517</v>
      </c>
      <c r="T15" s="2">
        <f t="shared" si="2"/>
        <v>100034018</v>
      </c>
      <c r="U15" s="9">
        <f t="shared" si="3"/>
        <v>22843750.5</v>
      </c>
      <c r="V15" s="9" t="str">
        <f t="shared" si="4"/>
        <v/>
      </c>
      <c r="W15" s="9" t="str">
        <f t="shared" si="5"/>
        <v/>
      </c>
      <c r="X15" s="9">
        <f t="shared" si="13"/>
        <v>0</v>
      </c>
      <c r="Y15" s="9">
        <f t="shared" si="6"/>
        <v>22843750.5</v>
      </c>
      <c r="Z15" s="10">
        <f t="shared" si="7"/>
        <v>0.26394717952997249</v>
      </c>
      <c r="AA15" s="4">
        <f t="shared" si="8"/>
        <v>0</v>
      </c>
      <c r="AB15" s="4">
        <f t="shared" si="9"/>
        <v>0</v>
      </c>
      <c r="AC15" s="4">
        <f t="shared" si="10"/>
        <v>4227151.6999999955</v>
      </c>
      <c r="AD15" s="4">
        <f t="shared" si="11"/>
        <v>47500488.699999996</v>
      </c>
    </row>
    <row r="16" spans="1:30">
      <c r="A16" t="s">
        <v>98</v>
      </c>
      <c r="B16" s="26" t="s">
        <v>35</v>
      </c>
      <c r="C16" s="8">
        <f t="shared" si="14"/>
        <v>15</v>
      </c>
      <c r="E16" s="6">
        <f t="shared" si="0"/>
        <v>157070156</v>
      </c>
      <c r="F16" s="6">
        <f t="shared" si="1"/>
        <v>156961993</v>
      </c>
      <c r="G16" s="7">
        <f t="shared" si="12"/>
        <v>0.99931137141036519</v>
      </c>
      <c r="H16" s="5" t="s">
        <v>101</v>
      </c>
      <c r="I16" s="5">
        <v>13</v>
      </c>
      <c r="J16" s="5">
        <v>204</v>
      </c>
      <c r="K16" s="12">
        <v>0</v>
      </c>
      <c r="L16" s="4">
        <v>89100909</v>
      </c>
      <c r="M16" s="4">
        <v>89000232</v>
      </c>
      <c r="N16" s="4">
        <v>67969247</v>
      </c>
      <c r="O16" s="4">
        <v>67961761</v>
      </c>
      <c r="P16" s="1" t="s">
        <v>100</v>
      </c>
      <c r="Q16" s="1" t="s">
        <v>100</v>
      </c>
      <c r="R16" s="2">
        <v>12374414</v>
      </c>
      <c r="S16" s="2">
        <v>67862958</v>
      </c>
      <c r="T16" s="2">
        <f t="shared" si="2"/>
        <v>80237372</v>
      </c>
      <c r="U16" s="9" t="e">
        <f t="shared" si="3"/>
        <v>#VALUE!</v>
      </c>
      <c r="V16" s="9" t="str">
        <f t="shared" si="4"/>
        <v/>
      </c>
      <c r="W16" s="9">
        <f t="shared" si="5"/>
        <v>12374414</v>
      </c>
      <c r="X16" s="9">
        <f t="shared" si="13"/>
        <v>0</v>
      </c>
      <c r="Y16" s="9">
        <f t="shared" si="6"/>
        <v>12374414</v>
      </c>
      <c r="Z16" s="10">
        <f t="shared" si="7"/>
        <v>7.8782719232799392E-2</v>
      </c>
      <c r="AA16" s="4">
        <f t="shared" si="8"/>
        <v>0</v>
      </c>
      <c r="AB16" s="4">
        <f t="shared" si="9"/>
        <v>0</v>
      </c>
      <c r="AC16" s="4">
        <f t="shared" si="10"/>
        <v>0</v>
      </c>
      <c r="AD16" s="4">
        <f t="shared" si="11"/>
        <v>108163</v>
      </c>
    </row>
    <row r="17" spans="1:30">
      <c r="A17" t="s">
        <v>98</v>
      </c>
      <c r="B17" s="26" t="s">
        <v>36</v>
      </c>
      <c r="C17" s="8">
        <f t="shared" si="14"/>
        <v>16</v>
      </c>
      <c r="D17" s="8">
        <v>1</v>
      </c>
      <c r="E17" s="6">
        <f t="shared" si="0"/>
        <v>64391126</v>
      </c>
      <c r="F17" s="6">
        <f t="shared" si="1"/>
        <v>46227.780160000002</v>
      </c>
      <c r="G17" s="7">
        <f t="shared" si="12"/>
        <v>7.1792159932099967E-4</v>
      </c>
      <c r="H17" s="5">
        <v>2</v>
      </c>
      <c r="I17" s="5">
        <v>9</v>
      </c>
      <c r="J17" s="5">
        <v>55</v>
      </c>
      <c r="K17" s="12">
        <f>E17/60</f>
        <v>1073185.4333333333</v>
      </c>
      <c r="L17" s="4">
        <v>21149341</v>
      </c>
      <c r="M17" s="4">
        <v>8828.9012000000002</v>
      </c>
      <c r="N17" s="4">
        <v>43241785</v>
      </c>
      <c r="O17" s="4">
        <v>37398.878960000002</v>
      </c>
      <c r="P17" s="2">
        <v>12379304</v>
      </c>
      <c r="Q17" s="1" t="s">
        <v>100</v>
      </c>
      <c r="R17" s="1" t="s">
        <v>100</v>
      </c>
      <c r="S17" s="2">
        <v>43204573</v>
      </c>
      <c r="T17" s="2">
        <f t="shared" si="2"/>
        <v>55583877</v>
      </c>
      <c r="U17" s="9">
        <f t="shared" si="3"/>
        <v>6189652</v>
      </c>
      <c r="V17" s="9" t="str">
        <f t="shared" si="4"/>
        <v/>
      </c>
      <c r="W17" s="9" t="str">
        <f t="shared" si="5"/>
        <v/>
      </c>
      <c r="X17" s="9">
        <f t="shared" si="13"/>
        <v>0</v>
      </c>
      <c r="Y17" s="9">
        <f t="shared" si="6"/>
        <v>6189652</v>
      </c>
      <c r="Z17" s="10">
        <f t="shared" si="7"/>
        <v>9.6125854360739088E-2</v>
      </c>
      <c r="AA17" s="4">
        <f t="shared" si="8"/>
        <v>4461151.0398400007</v>
      </c>
      <c r="AB17" s="4">
        <f t="shared" si="9"/>
        <v>12831997.419840001</v>
      </c>
      <c r="AC17" s="4">
        <f t="shared" si="10"/>
        <v>32149335.219840001</v>
      </c>
      <c r="AD17" s="4">
        <f t="shared" si="11"/>
        <v>64344898.219839998</v>
      </c>
    </row>
    <row r="18" spans="1:30">
      <c r="A18" t="s">
        <v>98</v>
      </c>
      <c r="B18" s="26" t="s">
        <v>37</v>
      </c>
      <c r="C18" s="8">
        <f t="shared" si="14"/>
        <v>17</v>
      </c>
      <c r="E18" s="6">
        <f t="shared" si="0"/>
        <v>169176412</v>
      </c>
      <c r="F18" s="6">
        <f t="shared" si="1"/>
        <v>8578173.5</v>
      </c>
      <c r="G18" s="7">
        <f t="shared" si="12"/>
        <v>5.070549374223636E-2</v>
      </c>
      <c r="H18" s="5">
        <v>1</v>
      </c>
      <c r="I18" s="5">
        <v>7</v>
      </c>
      <c r="J18" s="5">
        <v>98</v>
      </c>
      <c r="K18" s="12">
        <f>E18/60</f>
        <v>2819606.8666666667</v>
      </c>
      <c r="L18" s="4">
        <v>90228433</v>
      </c>
      <c r="M18" s="4">
        <v>4590861.8</v>
      </c>
      <c r="N18" s="4">
        <v>78947979</v>
      </c>
      <c r="O18" s="4">
        <v>3987311.7</v>
      </c>
      <c r="P18" s="1" t="s">
        <v>100</v>
      </c>
      <c r="Q18" s="1" t="s">
        <v>100</v>
      </c>
      <c r="R18" s="2">
        <v>34559449</v>
      </c>
      <c r="S18" s="2">
        <v>78899112</v>
      </c>
      <c r="T18" s="2">
        <f t="shared" si="2"/>
        <v>113458561</v>
      </c>
      <c r="U18" s="9" t="e">
        <f t="shared" si="3"/>
        <v>#VALUE!</v>
      </c>
      <c r="V18" s="9" t="str">
        <f t="shared" si="4"/>
        <v/>
      </c>
      <c r="W18" s="9">
        <f t="shared" si="5"/>
        <v>34559449</v>
      </c>
      <c r="X18" s="9">
        <f t="shared" si="13"/>
        <v>0</v>
      </c>
      <c r="Y18" s="9">
        <f t="shared" si="6"/>
        <v>34559449</v>
      </c>
      <c r="Z18" s="10">
        <f t="shared" si="7"/>
        <v>0.20428054119034042</v>
      </c>
      <c r="AA18" s="4">
        <f t="shared" si="8"/>
        <v>3264175.3400000017</v>
      </c>
      <c r="AB18" s="4">
        <f t="shared" si="9"/>
        <v>25257108.899999999</v>
      </c>
      <c r="AC18" s="4">
        <f t="shared" si="10"/>
        <v>76010032.5</v>
      </c>
      <c r="AD18" s="4">
        <f t="shared" si="11"/>
        <v>160598238.5</v>
      </c>
    </row>
    <row r="19" spans="1:30">
      <c r="A19" t="s">
        <v>98</v>
      </c>
      <c r="B19" s="26" t="s">
        <v>38</v>
      </c>
      <c r="C19" s="8">
        <f t="shared" si="14"/>
        <v>18</v>
      </c>
      <c r="D19" s="8">
        <v>3</v>
      </c>
      <c r="E19" s="6">
        <f t="shared" si="0"/>
        <v>43190620</v>
      </c>
      <c r="F19" s="6">
        <f t="shared" si="1"/>
        <v>7019346.8000000007</v>
      </c>
      <c r="G19" s="7">
        <f t="shared" si="12"/>
        <v>0.16252016757342222</v>
      </c>
      <c r="H19" s="5" t="s">
        <v>101</v>
      </c>
      <c r="I19" s="5">
        <v>8</v>
      </c>
      <c r="J19" s="5">
        <v>119</v>
      </c>
      <c r="K19" s="12">
        <v>0</v>
      </c>
      <c r="L19" s="4">
        <v>11010952</v>
      </c>
      <c r="M19" s="4">
        <v>1826033.6400000001</v>
      </c>
      <c r="N19" s="4">
        <v>32179668</v>
      </c>
      <c r="O19" s="4">
        <v>5193313.16</v>
      </c>
      <c r="P19" s="2">
        <v>76559682</v>
      </c>
      <c r="Q19" s="1" t="s">
        <v>100</v>
      </c>
      <c r="R19" s="1" t="s">
        <v>100</v>
      </c>
      <c r="S19" s="2">
        <v>32106648</v>
      </c>
      <c r="T19" s="2">
        <f t="shared" si="2"/>
        <v>108666330</v>
      </c>
      <c r="U19" s="9">
        <f t="shared" si="3"/>
        <v>38279841</v>
      </c>
      <c r="V19" s="9">
        <f t="shared" si="4"/>
        <v>12368819</v>
      </c>
      <c r="W19" s="9" t="str">
        <f t="shared" si="5"/>
        <v/>
      </c>
      <c r="X19" s="9">
        <f t="shared" si="13"/>
        <v>0</v>
      </c>
      <c r="Y19" s="9">
        <f t="shared" si="6"/>
        <v>50648660</v>
      </c>
      <c r="Z19" s="10">
        <f t="shared" si="7"/>
        <v>1.1726773081747843</v>
      </c>
      <c r="AA19" s="4">
        <f t="shared" si="8"/>
        <v>0</v>
      </c>
      <c r="AB19" s="4">
        <f t="shared" si="9"/>
        <v>1618777.1999999993</v>
      </c>
      <c r="AC19" s="4">
        <f t="shared" si="10"/>
        <v>14575963.199999999</v>
      </c>
      <c r="AD19" s="4">
        <f t="shared" si="11"/>
        <v>36171273.200000003</v>
      </c>
    </row>
    <row r="20" spans="1:30">
      <c r="A20" t="s">
        <v>98</v>
      </c>
      <c r="B20" s="26" t="s">
        <v>39</v>
      </c>
      <c r="C20" s="8">
        <f t="shared" si="14"/>
        <v>19</v>
      </c>
      <c r="D20" s="8">
        <v>4</v>
      </c>
      <c r="E20" s="6">
        <f t="shared" si="0"/>
        <v>101571003</v>
      </c>
      <c r="F20" s="6">
        <f t="shared" si="1"/>
        <v>25759604.350000001</v>
      </c>
      <c r="G20" s="7">
        <f t="shared" si="12"/>
        <v>0.25361179459850369</v>
      </c>
      <c r="H20" s="5" t="s">
        <v>101</v>
      </c>
      <c r="I20" s="5">
        <v>11</v>
      </c>
      <c r="J20" s="5">
        <v>138</v>
      </c>
      <c r="K20" s="12">
        <v>0</v>
      </c>
      <c r="L20" s="4">
        <v>12449970</v>
      </c>
      <c r="M20" s="4">
        <v>5637671.1000000006</v>
      </c>
      <c r="N20" s="4">
        <v>89121033</v>
      </c>
      <c r="O20" s="4">
        <v>20121933.25</v>
      </c>
      <c r="P20" s="1" t="s">
        <v>100</v>
      </c>
      <c r="Q20" s="22">
        <v>12368819</v>
      </c>
      <c r="R20" s="1" t="s">
        <v>100</v>
      </c>
      <c r="S20" s="2">
        <v>89020188</v>
      </c>
      <c r="T20" s="2">
        <f t="shared" si="2"/>
        <v>101389007</v>
      </c>
      <c r="U20" s="9" t="e">
        <f t="shared" si="3"/>
        <v>#VALUE!</v>
      </c>
      <c r="V20" s="9" t="str">
        <f t="shared" si="4"/>
        <v/>
      </c>
      <c r="W20" s="9" t="str">
        <f t="shared" si="5"/>
        <v/>
      </c>
      <c r="X20" s="9">
        <f t="shared" si="13"/>
        <v>0</v>
      </c>
      <c r="Y20" s="9">
        <f t="shared" si="6"/>
        <v>0</v>
      </c>
      <c r="Z20" s="10">
        <f t="shared" si="7"/>
        <v>0</v>
      </c>
      <c r="AA20" s="4">
        <f t="shared" si="8"/>
        <v>0</v>
      </c>
      <c r="AB20" s="4">
        <f t="shared" si="9"/>
        <v>0</v>
      </c>
      <c r="AC20" s="4">
        <f t="shared" si="10"/>
        <v>25025897.149999999</v>
      </c>
      <c r="AD20" s="4">
        <f t="shared" si="11"/>
        <v>75811398.650000006</v>
      </c>
    </row>
    <row r="21" spans="1:30">
      <c r="A21" t="s">
        <v>98</v>
      </c>
      <c r="B21" s="26" t="s">
        <v>42</v>
      </c>
      <c r="C21" s="8">
        <f t="shared" si="14"/>
        <v>20</v>
      </c>
      <c r="D21" s="8">
        <v>5</v>
      </c>
      <c r="E21" s="6">
        <f t="shared" si="0"/>
        <v>119961540</v>
      </c>
      <c r="F21" s="6">
        <f t="shared" si="1"/>
        <v>119977651</v>
      </c>
      <c r="G21" s="7">
        <f t="shared" si="12"/>
        <v>1.0001343013769246</v>
      </c>
      <c r="H21" s="5" t="s">
        <v>102</v>
      </c>
      <c r="I21" s="5">
        <v>12</v>
      </c>
      <c r="J21" s="5">
        <v>206</v>
      </c>
      <c r="K21" s="12">
        <v>0</v>
      </c>
      <c r="L21" s="4">
        <v>98803053</v>
      </c>
      <c r="M21" s="4">
        <v>98784938</v>
      </c>
      <c r="N21" s="4">
        <v>21158487</v>
      </c>
      <c r="O21" s="4">
        <v>21192713</v>
      </c>
      <c r="P21" s="1" t="s">
        <v>100</v>
      </c>
      <c r="Q21" s="2" t="s">
        <v>100</v>
      </c>
      <c r="R21" s="2">
        <v>65432467</v>
      </c>
      <c r="S21" s="2">
        <v>21100050</v>
      </c>
      <c r="T21" s="2">
        <f t="shared" si="2"/>
        <v>86532517</v>
      </c>
      <c r="U21" s="9" t="e">
        <f t="shared" si="3"/>
        <v>#VALUE!</v>
      </c>
      <c r="V21" s="9" t="str">
        <f t="shared" si="4"/>
        <v/>
      </c>
      <c r="W21" s="9">
        <f t="shared" si="5"/>
        <v>65432467</v>
      </c>
      <c r="X21" s="9">
        <f t="shared" si="13"/>
        <v>0</v>
      </c>
      <c r="Y21" s="9">
        <f t="shared" si="6"/>
        <v>65432467</v>
      </c>
      <c r="Z21" s="10">
        <f t="shared" si="7"/>
        <v>0.54544537357556433</v>
      </c>
      <c r="AA21" s="4">
        <f t="shared" si="8"/>
        <v>0</v>
      </c>
      <c r="AB21" s="4">
        <f t="shared" si="9"/>
        <v>0</v>
      </c>
      <c r="AC21" s="4">
        <f t="shared" si="10"/>
        <v>0</v>
      </c>
      <c r="AD21" s="4">
        <f t="shared" si="11"/>
        <v>0</v>
      </c>
    </row>
    <row r="22" spans="1:30">
      <c r="A22" t="s">
        <v>98</v>
      </c>
      <c r="B22" s="26" t="s">
        <v>43</v>
      </c>
      <c r="C22" s="8">
        <f t="shared" si="14"/>
        <v>21</v>
      </c>
      <c r="D22" s="8">
        <v>1</v>
      </c>
      <c r="E22" s="6">
        <f t="shared" si="0"/>
        <v>113791151</v>
      </c>
      <c r="F22" s="6">
        <f t="shared" si="1"/>
        <v>163838.41960000002</v>
      </c>
      <c r="G22" s="7">
        <f t="shared" si="12"/>
        <v>1.4398168764458673E-3</v>
      </c>
      <c r="H22" s="5">
        <v>3</v>
      </c>
      <c r="I22" s="5">
        <v>3</v>
      </c>
      <c r="J22" s="5">
        <v>33</v>
      </c>
      <c r="K22" s="12">
        <f>E22/60</f>
        <v>1896519.1833333333</v>
      </c>
      <c r="L22" s="4">
        <v>23500488</v>
      </c>
      <c r="M22" s="4">
        <v>54747.543120000002</v>
      </c>
      <c r="N22" s="4">
        <v>90290663</v>
      </c>
      <c r="O22" s="4">
        <v>109090.87648000001</v>
      </c>
      <c r="P22" s="2">
        <v>56806056</v>
      </c>
      <c r="Q22" s="1" t="s">
        <v>100</v>
      </c>
      <c r="R22" s="2">
        <v>78929557</v>
      </c>
      <c r="S22" s="2">
        <v>90120573</v>
      </c>
      <c r="T22" s="2">
        <f t="shared" si="2"/>
        <v>225856186</v>
      </c>
      <c r="U22" s="9">
        <f t="shared" si="3"/>
        <v>28403028</v>
      </c>
      <c r="V22" s="9" t="str">
        <f t="shared" si="4"/>
        <v/>
      </c>
      <c r="W22" s="9">
        <f t="shared" si="5"/>
        <v>78929557</v>
      </c>
      <c r="X22" s="9">
        <f t="shared" si="13"/>
        <v>0</v>
      </c>
      <c r="Y22" s="9">
        <f t="shared" si="6"/>
        <v>107332585</v>
      </c>
      <c r="Z22" s="10">
        <f t="shared" si="7"/>
        <v>0.94324193100041676</v>
      </c>
      <c r="AA22" s="4">
        <f t="shared" si="8"/>
        <v>7801542.1504000006</v>
      </c>
      <c r="AB22" s="4">
        <f t="shared" si="9"/>
        <v>22594391.780400004</v>
      </c>
      <c r="AC22" s="4">
        <f t="shared" si="10"/>
        <v>56731737.080399998</v>
      </c>
      <c r="AD22" s="4">
        <f t="shared" si="11"/>
        <v>113627312.5804</v>
      </c>
    </row>
    <row r="23" spans="1:30">
      <c r="A23" t="s">
        <v>98</v>
      </c>
      <c r="B23" s="26" t="s">
        <v>44</v>
      </c>
      <c r="C23" s="8">
        <f t="shared" si="14"/>
        <v>22</v>
      </c>
      <c r="E23" s="6">
        <f t="shared" si="0"/>
        <v>98896290</v>
      </c>
      <c r="F23" s="6">
        <f t="shared" si="1"/>
        <v>5036105.75</v>
      </c>
      <c r="G23" s="7">
        <f t="shared" si="12"/>
        <v>5.0923100856462865E-2</v>
      </c>
      <c r="H23" s="5">
        <v>2</v>
      </c>
      <c r="I23" s="5">
        <v>7</v>
      </c>
      <c r="J23" s="5">
        <v>81</v>
      </c>
      <c r="K23" s="12">
        <f>E23/60</f>
        <v>1648271.5</v>
      </c>
      <c r="L23" s="4">
        <v>87743780</v>
      </c>
      <c r="M23" s="4">
        <v>4452962.05</v>
      </c>
      <c r="N23" s="4">
        <v>11152510</v>
      </c>
      <c r="O23" s="4">
        <v>583143.70000000007</v>
      </c>
      <c r="P23" s="1" t="s">
        <v>100</v>
      </c>
      <c r="Q23" s="1" t="s">
        <v>100</v>
      </c>
      <c r="R23" s="1" t="s">
        <v>100</v>
      </c>
      <c r="S23" s="2">
        <v>87649250</v>
      </c>
      <c r="T23" s="2">
        <f t="shared" si="2"/>
        <v>87649250</v>
      </c>
      <c r="U23" s="9" t="e">
        <f t="shared" si="3"/>
        <v>#VALUE!</v>
      </c>
      <c r="V23" s="9" t="str">
        <f t="shared" si="4"/>
        <v/>
      </c>
      <c r="W23" s="9" t="str">
        <f t="shared" si="5"/>
        <v/>
      </c>
      <c r="X23" s="9">
        <f t="shared" si="13"/>
        <v>0</v>
      </c>
      <c r="Y23" s="9">
        <f t="shared" si="6"/>
        <v>0</v>
      </c>
      <c r="Z23" s="10">
        <f t="shared" si="7"/>
        <v>0</v>
      </c>
      <c r="AA23" s="4">
        <f t="shared" si="8"/>
        <v>1886634.5500000007</v>
      </c>
      <c r="AB23" s="4">
        <f t="shared" si="9"/>
        <v>14743152.25</v>
      </c>
      <c r="AC23" s="4">
        <f t="shared" si="10"/>
        <v>44412039.25</v>
      </c>
      <c r="AD23" s="4">
        <f t="shared" si="11"/>
        <v>93860184.25</v>
      </c>
    </row>
    <row r="24" spans="1:30">
      <c r="A24" t="s">
        <v>98</v>
      </c>
      <c r="B24" s="26" t="s">
        <v>45</v>
      </c>
      <c r="C24" s="8">
        <f t="shared" si="14"/>
        <v>23</v>
      </c>
      <c r="E24" s="6">
        <f t="shared" si="0"/>
        <v>46994323</v>
      </c>
      <c r="F24" s="6">
        <f t="shared" si="1"/>
        <v>7614562.8800000008</v>
      </c>
      <c r="G24" s="7">
        <f t="shared" si="12"/>
        <v>0.16203154751266446</v>
      </c>
      <c r="H24" s="5">
        <v>2</v>
      </c>
      <c r="I24" s="5">
        <v>13</v>
      </c>
      <c r="J24" s="5">
        <v>105</v>
      </c>
      <c r="K24" s="12">
        <f>E24/60</f>
        <v>783238.71666666667</v>
      </c>
      <c r="L24" s="4">
        <v>34580061</v>
      </c>
      <c r="M24" s="4">
        <v>5600967.4000000004</v>
      </c>
      <c r="N24" s="4">
        <v>12414262</v>
      </c>
      <c r="O24" s="4">
        <v>2013595.48</v>
      </c>
      <c r="P24" s="1" t="s">
        <v>100</v>
      </c>
      <c r="Q24" s="1" t="s">
        <v>100</v>
      </c>
      <c r="R24" s="1" t="s">
        <v>100</v>
      </c>
      <c r="S24" s="2">
        <v>12334420</v>
      </c>
      <c r="T24" s="2">
        <f t="shared" si="2"/>
        <v>12334420</v>
      </c>
      <c r="U24" s="9" t="e">
        <f t="shared" si="3"/>
        <v>#VALUE!</v>
      </c>
      <c r="V24" s="9">
        <f t="shared" si="4"/>
        <v>87680590</v>
      </c>
      <c r="W24" s="9" t="str">
        <f t="shared" si="5"/>
        <v/>
      </c>
      <c r="X24" s="9">
        <f t="shared" si="13"/>
        <v>0</v>
      </c>
      <c r="Y24" s="9">
        <f t="shared" si="6"/>
        <v>87680590</v>
      </c>
      <c r="Z24" s="10">
        <f t="shared" si="7"/>
        <v>1.865769829262143</v>
      </c>
      <c r="AA24" s="4">
        <f t="shared" si="8"/>
        <v>0</v>
      </c>
      <c r="AB24" s="4">
        <f t="shared" si="9"/>
        <v>1784301.7199999988</v>
      </c>
      <c r="AC24" s="4">
        <f t="shared" si="10"/>
        <v>15882598.619999999</v>
      </c>
      <c r="AD24" s="4">
        <f t="shared" si="11"/>
        <v>39379760.119999997</v>
      </c>
    </row>
    <row r="25" spans="1:30">
      <c r="A25" t="s">
        <v>98</v>
      </c>
      <c r="B25" s="26" t="s">
        <v>46</v>
      </c>
      <c r="C25" s="8">
        <f t="shared" si="14"/>
        <v>24</v>
      </c>
      <c r="D25" s="8">
        <v>4</v>
      </c>
      <c r="E25" s="6">
        <f t="shared" si="0"/>
        <v>175445632</v>
      </c>
      <c r="F25" s="6">
        <f t="shared" si="1"/>
        <v>79001674.900000006</v>
      </c>
      <c r="G25" s="7">
        <f t="shared" si="12"/>
        <v>0.45029148916058515</v>
      </c>
      <c r="H25" s="5" t="s">
        <v>101</v>
      </c>
      <c r="I25" s="5">
        <v>12</v>
      </c>
      <c r="J25" s="5">
        <v>165</v>
      </c>
      <c r="K25" s="12">
        <f>E25/60</f>
        <v>2924093.8666666667</v>
      </c>
      <c r="L25" s="4">
        <v>76588287</v>
      </c>
      <c r="M25" s="4">
        <v>34497448.5</v>
      </c>
      <c r="N25" s="4">
        <v>98857345</v>
      </c>
      <c r="O25" s="4">
        <v>44504226.399999999</v>
      </c>
      <c r="P25" s="2">
        <v>76556904</v>
      </c>
      <c r="Q25" s="22">
        <v>87680590</v>
      </c>
      <c r="R25" s="1" t="s">
        <v>100</v>
      </c>
      <c r="S25" s="2">
        <v>98776051</v>
      </c>
      <c r="T25" s="2">
        <f t="shared" si="2"/>
        <v>263013545</v>
      </c>
      <c r="U25" s="9">
        <f t="shared" si="3"/>
        <v>38278452</v>
      </c>
      <c r="V25" s="9" t="str">
        <f t="shared" si="4"/>
        <v/>
      </c>
      <c r="W25" s="9" t="str">
        <f t="shared" si="5"/>
        <v/>
      </c>
      <c r="X25" s="9">
        <f t="shared" si="13"/>
        <v>0</v>
      </c>
      <c r="Y25" s="9">
        <f t="shared" si="6"/>
        <v>38278452</v>
      </c>
      <c r="Z25" s="10">
        <f t="shared" si="7"/>
        <v>0.21817842692145223</v>
      </c>
      <c r="AA25" s="4">
        <f t="shared" si="8"/>
        <v>0</v>
      </c>
      <c r="AB25" s="4">
        <f t="shared" si="9"/>
        <v>0</v>
      </c>
      <c r="AC25" s="4">
        <f t="shared" si="10"/>
        <v>8721141.099999994</v>
      </c>
      <c r="AD25" s="4">
        <f t="shared" si="11"/>
        <v>96443957.099999994</v>
      </c>
    </row>
    <row r="26" spans="1:30">
      <c r="A26" t="s">
        <v>98</v>
      </c>
      <c r="B26" s="26" t="s">
        <v>49</v>
      </c>
      <c r="C26" s="8">
        <f t="shared" si="14"/>
        <v>25</v>
      </c>
      <c r="E26" s="6">
        <f t="shared" si="0"/>
        <v>69324827</v>
      </c>
      <c r="F26" s="6">
        <f t="shared" si="1"/>
        <v>69300091</v>
      </c>
      <c r="G26" s="7">
        <f t="shared" si="12"/>
        <v>0.99964318699273491</v>
      </c>
      <c r="H26" s="5" t="s">
        <v>102</v>
      </c>
      <c r="I26" s="5">
        <v>12</v>
      </c>
      <c r="J26" s="5">
        <v>213</v>
      </c>
      <c r="K26" s="12">
        <v>0</v>
      </c>
      <c r="L26" s="4">
        <v>45748939</v>
      </c>
      <c r="M26" s="4">
        <v>45742536</v>
      </c>
      <c r="N26" s="4">
        <v>23575888</v>
      </c>
      <c r="O26" s="4">
        <v>23557555</v>
      </c>
      <c r="P26" s="2">
        <v>45681959</v>
      </c>
      <c r="Q26" s="2" t="s">
        <v>100</v>
      </c>
      <c r="R26" s="2">
        <v>23482392</v>
      </c>
      <c r="S26" s="2">
        <v>23463141</v>
      </c>
      <c r="T26" s="2">
        <f t="shared" si="2"/>
        <v>92627492</v>
      </c>
      <c r="U26" s="9">
        <f t="shared" si="3"/>
        <v>22840979.5</v>
      </c>
      <c r="V26" s="9" t="str">
        <f t="shared" si="4"/>
        <v/>
      </c>
      <c r="W26" s="9">
        <f t="shared" si="5"/>
        <v>23482392</v>
      </c>
      <c r="X26" s="9">
        <f t="shared" si="13"/>
        <v>0</v>
      </c>
      <c r="Y26" s="9">
        <f t="shared" si="6"/>
        <v>46323371.5</v>
      </c>
      <c r="Z26" s="10">
        <f t="shared" si="7"/>
        <v>0.6682075311922524</v>
      </c>
      <c r="AA26" s="4">
        <f t="shared" si="8"/>
        <v>0</v>
      </c>
      <c r="AB26" s="4">
        <f t="shared" si="9"/>
        <v>0</v>
      </c>
      <c r="AC26" s="4">
        <f t="shared" si="10"/>
        <v>0</v>
      </c>
      <c r="AD26" s="4">
        <f t="shared" si="11"/>
        <v>24736</v>
      </c>
    </row>
    <row r="27" spans="1:30">
      <c r="A27" t="s">
        <v>98</v>
      </c>
      <c r="B27" s="26" t="s">
        <v>50</v>
      </c>
      <c r="C27" s="8">
        <f t="shared" si="14"/>
        <v>26</v>
      </c>
      <c r="E27" s="6">
        <f t="shared" si="0"/>
        <v>153247390</v>
      </c>
      <c r="F27" s="6">
        <f t="shared" si="1"/>
        <v>108935.91439999999</v>
      </c>
      <c r="G27" s="7">
        <f t="shared" si="12"/>
        <v>7.1085004710357545E-4</v>
      </c>
      <c r="H27" s="5">
        <v>3</v>
      </c>
      <c r="I27" s="5">
        <v>5</v>
      </c>
      <c r="J27" s="5">
        <v>36</v>
      </c>
      <c r="K27" s="12">
        <f>E27/60</f>
        <v>2554123.1666666665</v>
      </c>
      <c r="L27" s="4">
        <v>65453952</v>
      </c>
      <c r="M27" s="4">
        <v>52883.568719999996</v>
      </c>
      <c r="N27" s="4">
        <v>87793438</v>
      </c>
      <c r="O27" s="4">
        <v>56052.345679999999</v>
      </c>
      <c r="P27" s="1" t="s">
        <v>100</v>
      </c>
      <c r="Q27" s="1" t="s">
        <v>100</v>
      </c>
      <c r="R27" s="1" t="s">
        <v>100</v>
      </c>
      <c r="S27" s="2">
        <v>87643565</v>
      </c>
      <c r="T27" s="2">
        <f t="shared" si="2"/>
        <v>87643565</v>
      </c>
      <c r="U27" s="9" t="e">
        <f t="shared" si="3"/>
        <v>#VALUE!</v>
      </c>
      <c r="V27" s="9">
        <f t="shared" si="4"/>
        <v>56787199</v>
      </c>
      <c r="W27" s="9" t="str">
        <f t="shared" si="5"/>
        <v/>
      </c>
      <c r="X27" s="9">
        <f t="shared" si="13"/>
        <v>0</v>
      </c>
      <c r="Y27" s="9">
        <f t="shared" si="6"/>
        <v>56787199</v>
      </c>
      <c r="Z27" s="10">
        <f t="shared" si="7"/>
        <v>0.37055899614342536</v>
      </c>
      <c r="AA27" s="4">
        <f t="shared" si="8"/>
        <v>10618381.385600001</v>
      </c>
      <c r="AB27" s="4">
        <f t="shared" si="9"/>
        <v>30540542.0856</v>
      </c>
      <c r="AC27" s="4">
        <f t="shared" si="10"/>
        <v>76514759.085600004</v>
      </c>
      <c r="AD27" s="4">
        <f t="shared" si="11"/>
        <v>153138454.08559999</v>
      </c>
    </row>
    <row r="28" spans="1:30">
      <c r="A28" t="s">
        <v>98</v>
      </c>
      <c r="B28" s="26" t="s">
        <v>51</v>
      </c>
      <c r="C28" s="8">
        <f t="shared" si="14"/>
        <v>27</v>
      </c>
      <c r="E28" s="6">
        <f t="shared" si="0"/>
        <v>91489545</v>
      </c>
      <c r="F28" s="6">
        <f t="shared" si="1"/>
        <v>4681219.0999999996</v>
      </c>
      <c r="G28" s="7">
        <f t="shared" si="12"/>
        <v>5.1166710906694307E-2</v>
      </c>
      <c r="H28" s="5">
        <v>1</v>
      </c>
      <c r="I28" s="5">
        <v>6</v>
      </c>
      <c r="J28" s="5">
        <v>86</v>
      </c>
      <c r="K28" s="12">
        <f>E28/60</f>
        <v>1524825.75</v>
      </c>
      <c r="L28" s="4">
        <v>56855090</v>
      </c>
      <c r="M28" s="4">
        <v>2932703.6</v>
      </c>
      <c r="N28" s="4">
        <v>34634455</v>
      </c>
      <c r="O28" s="4">
        <v>1748515.5</v>
      </c>
      <c r="P28" s="1" t="s">
        <v>100</v>
      </c>
      <c r="Q28" s="22">
        <v>56787199</v>
      </c>
      <c r="R28" s="2">
        <v>67887211</v>
      </c>
      <c r="S28" s="2">
        <v>34558818</v>
      </c>
      <c r="T28" s="2">
        <f t="shared" si="2"/>
        <v>159233228</v>
      </c>
      <c r="U28" s="9" t="e">
        <f t="shared" si="3"/>
        <v>#VALUE!</v>
      </c>
      <c r="V28" s="9" t="str">
        <f t="shared" si="4"/>
        <v/>
      </c>
      <c r="W28" s="9">
        <f t="shared" si="5"/>
        <v>67887211</v>
      </c>
      <c r="X28" s="9">
        <f t="shared" si="13"/>
        <v>0</v>
      </c>
      <c r="Y28" s="9">
        <f t="shared" si="6"/>
        <v>67887211</v>
      </c>
      <c r="Z28" s="10">
        <f t="shared" si="7"/>
        <v>0.74202151732200661</v>
      </c>
      <c r="AA28" s="4">
        <f t="shared" si="8"/>
        <v>1723049.0500000007</v>
      </c>
      <c r="AB28" s="4">
        <f t="shared" si="9"/>
        <v>13616689.9</v>
      </c>
      <c r="AC28" s="4">
        <f t="shared" si="10"/>
        <v>41063553.399999999</v>
      </c>
      <c r="AD28" s="4">
        <f t="shared" si="11"/>
        <v>86808325.900000006</v>
      </c>
    </row>
    <row r="29" spans="1:30">
      <c r="A29" t="s">
        <v>98</v>
      </c>
      <c r="B29" s="26" t="s">
        <v>52</v>
      </c>
      <c r="C29" s="8">
        <f t="shared" si="14"/>
        <v>28</v>
      </c>
      <c r="D29" s="8">
        <v>3</v>
      </c>
      <c r="E29" s="6">
        <f t="shared" si="0"/>
        <v>130996042</v>
      </c>
      <c r="F29" s="6">
        <f t="shared" si="1"/>
        <v>21051586.280000001</v>
      </c>
      <c r="G29" s="7">
        <f t="shared" si="12"/>
        <v>0.16070398737696212</v>
      </c>
      <c r="H29" s="5" t="s">
        <v>99</v>
      </c>
      <c r="I29" s="5">
        <v>10</v>
      </c>
      <c r="J29" s="5">
        <v>116</v>
      </c>
      <c r="K29" s="12">
        <f>E29/60</f>
        <v>2183267.3666666667</v>
      </c>
      <c r="L29" s="4">
        <v>54336620</v>
      </c>
      <c r="M29" s="4">
        <v>8719393.6799999997</v>
      </c>
      <c r="N29" s="4">
        <v>76659422</v>
      </c>
      <c r="O29" s="4">
        <v>12332192.6</v>
      </c>
      <c r="P29" s="2" t="s">
        <v>100</v>
      </c>
      <c r="Q29" s="2" t="s">
        <v>100</v>
      </c>
      <c r="R29" s="1" t="s">
        <v>100</v>
      </c>
      <c r="S29" s="2" t="s">
        <v>100</v>
      </c>
      <c r="T29" s="2">
        <f t="shared" si="2"/>
        <v>0</v>
      </c>
      <c r="U29" s="9" t="e">
        <f t="shared" si="3"/>
        <v>#VALUE!</v>
      </c>
      <c r="V29" s="9" t="str">
        <f t="shared" si="4"/>
        <v/>
      </c>
      <c r="W29" s="9" t="str">
        <f t="shared" si="5"/>
        <v/>
      </c>
      <c r="X29" s="9" t="e">
        <f t="shared" si="13"/>
        <v>#VALUE!</v>
      </c>
      <c r="Y29" s="9">
        <f t="shared" si="6"/>
        <v>0</v>
      </c>
      <c r="Z29" s="10">
        <f t="shared" si="7"/>
        <v>0</v>
      </c>
      <c r="AA29" s="4">
        <f t="shared" si="8"/>
        <v>0</v>
      </c>
      <c r="AB29" s="4">
        <f t="shared" si="9"/>
        <v>5147622.120000001</v>
      </c>
      <c r="AC29" s="4">
        <f t="shared" si="10"/>
        <v>44446434.719999999</v>
      </c>
      <c r="AD29" s="4">
        <f t="shared" si="11"/>
        <v>109944455.72</v>
      </c>
    </row>
    <row r="30" spans="1:30">
      <c r="A30" t="s">
        <v>98</v>
      </c>
      <c r="B30" s="26" t="s">
        <v>53</v>
      </c>
      <c r="C30" s="8">
        <f t="shared" si="14"/>
        <v>29</v>
      </c>
      <c r="D30" s="8">
        <v>4</v>
      </c>
      <c r="E30" s="6">
        <f t="shared" si="0"/>
        <v>113755423</v>
      </c>
      <c r="F30" s="6">
        <f t="shared" si="1"/>
        <v>51159318.799999997</v>
      </c>
      <c r="G30" s="7">
        <f t="shared" si="12"/>
        <v>0.44973081239388468</v>
      </c>
      <c r="H30" s="5" t="s">
        <v>101</v>
      </c>
      <c r="I30" s="5">
        <v>12</v>
      </c>
      <c r="J30" s="5">
        <v>139</v>
      </c>
      <c r="K30" s="12">
        <f>E30/60</f>
        <v>1895923.7166666666</v>
      </c>
      <c r="L30" s="4">
        <v>67957655</v>
      </c>
      <c r="M30" s="4">
        <v>30568682.350000001</v>
      </c>
      <c r="N30" s="4">
        <v>45797768</v>
      </c>
      <c r="O30" s="4">
        <v>20590636.449999999</v>
      </c>
      <c r="P30" s="2" t="s">
        <v>100</v>
      </c>
      <c r="Q30" s="1" t="s">
        <v>100</v>
      </c>
      <c r="R30" s="1" t="s">
        <v>100</v>
      </c>
      <c r="S30" s="2" t="s">
        <v>100</v>
      </c>
      <c r="T30" s="2">
        <f t="shared" si="2"/>
        <v>0</v>
      </c>
      <c r="U30" s="9" t="e">
        <f t="shared" si="3"/>
        <v>#VALUE!</v>
      </c>
      <c r="V30" s="9" t="str">
        <f t="shared" si="4"/>
        <v/>
      </c>
      <c r="W30" s="9" t="str">
        <f t="shared" si="5"/>
        <v/>
      </c>
      <c r="X30" s="9" t="e">
        <f t="shared" si="13"/>
        <v>#VALUE!</v>
      </c>
      <c r="Y30" s="9">
        <f t="shared" si="6"/>
        <v>0</v>
      </c>
      <c r="Z30" s="10">
        <f t="shared" si="7"/>
        <v>0</v>
      </c>
      <c r="AA30" s="4">
        <f t="shared" si="8"/>
        <v>0</v>
      </c>
      <c r="AB30" s="4">
        <f t="shared" si="9"/>
        <v>0</v>
      </c>
      <c r="AC30" s="4">
        <f t="shared" si="10"/>
        <v>5718392.700000003</v>
      </c>
      <c r="AD30" s="4">
        <f t="shared" si="11"/>
        <v>62596104.200000003</v>
      </c>
    </row>
    <row r="31" spans="1:30">
      <c r="A31" t="s">
        <v>98</v>
      </c>
      <c r="B31" s="26" t="s">
        <v>54</v>
      </c>
      <c r="C31" s="8">
        <f t="shared" si="14"/>
        <v>30</v>
      </c>
      <c r="E31" s="6">
        <f t="shared" si="0"/>
        <v>108768331</v>
      </c>
      <c r="F31" s="6">
        <f t="shared" si="1"/>
        <v>108731298</v>
      </c>
      <c r="G31" s="7">
        <f t="shared" si="12"/>
        <v>0.99965952405760461</v>
      </c>
      <c r="H31" s="5" t="s">
        <v>101</v>
      </c>
      <c r="I31" s="5">
        <v>13</v>
      </c>
      <c r="J31" s="5">
        <v>211</v>
      </c>
      <c r="K31" s="12">
        <v>0</v>
      </c>
      <c r="L31" s="4">
        <v>43264043</v>
      </c>
      <c r="M31" s="4">
        <v>43294813</v>
      </c>
      <c r="N31" s="4">
        <v>65504288</v>
      </c>
      <c r="O31" s="4">
        <v>65436485</v>
      </c>
      <c r="P31" s="2" t="s">
        <v>100</v>
      </c>
      <c r="Q31" s="1" t="s">
        <v>100</v>
      </c>
      <c r="R31" s="1" t="s">
        <v>100</v>
      </c>
      <c r="S31" s="2" t="s">
        <v>100</v>
      </c>
      <c r="T31" s="2">
        <f t="shared" si="2"/>
        <v>0</v>
      </c>
      <c r="U31" s="9" t="e">
        <f t="shared" si="3"/>
        <v>#VALUE!</v>
      </c>
      <c r="V31" s="9" t="str">
        <f t="shared" si="4"/>
        <v/>
      </c>
      <c r="W31" s="9" t="str">
        <f t="shared" si="5"/>
        <v/>
      </c>
      <c r="X31" s="9" t="e">
        <f t="shared" si="13"/>
        <v>#VALUE!</v>
      </c>
      <c r="Y31" s="9">
        <f t="shared" si="6"/>
        <v>0</v>
      </c>
      <c r="Z31" s="10">
        <f t="shared" si="7"/>
        <v>0</v>
      </c>
      <c r="AA31" s="4">
        <f t="shared" si="8"/>
        <v>0</v>
      </c>
      <c r="AB31" s="4">
        <f t="shared" si="9"/>
        <v>0</v>
      </c>
      <c r="AC31" s="4">
        <f t="shared" si="10"/>
        <v>0</v>
      </c>
      <c r="AD31" s="4">
        <f t="shared" si="11"/>
        <v>37033</v>
      </c>
    </row>
    <row r="32" spans="1:30">
      <c r="A32" t="s">
        <v>98</v>
      </c>
      <c r="B32" s="26" t="s">
        <v>55</v>
      </c>
      <c r="C32" s="8">
        <f t="shared" si="14"/>
        <v>31</v>
      </c>
      <c r="D32" s="8">
        <v>1</v>
      </c>
      <c r="E32" s="6">
        <f t="shared" si="0"/>
        <v>135911066</v>
      </c>
      <c r="F32" s="6">
        <f t="shared" si="1"/>
        <v>78751.219680000009</v>
      </c>
      <c r="G32" s="7">
        <f t="shared" si="12"/>
        <v>5.7943199179969645E-4</v>
      </c>
      <c r="H32" s="5" t="s">
        <v>99</v>
      </c>
      <c r="I32" s="5">
        <v>6</v>
      </c>
      <c r="J32" s="5">
        <v>61</v>
      </c>
      <c r="K32" s="12">
        <f>E32/60</f>
        <v>2265184.4333333331</v>
      </c>
      <c r="L32" s="4">
        <v>78985998</v>
      </c>
      <c r="M32" s="4">
        <v>65657.098720000009</v>
      </c>
      <c r="N32" s="4">
        <v>56925068</v>
      </c>
      <c r="O32" s="4">
        <v>13094.12096</v>
      </c>
      <c r="P32" s="2" t="s">
        <v>100</v>
      </c>
      <c r="Q32" s="1" t="s">
        <v>100</v>
      </c>
      <c r="R32" s="1" t="s">
        <v>100</v>
      </c>
      <c r="S32" s="2" t="s">
        <v>100</v>
      </c>
      <c r="T32" s="2">
        <f t="shared" si="2"/>
        <v>0</v>
      </c>
      <c r="U32" s="9" t="e">
        <f t="shared" si="3"/>
        <v>#VALUE!</v>
      </c>
      <c r="V32" s="9" t="str">
        <f t="shared" si="4"/>
        <v/>
      </c>
      <c r="W32" s="9" t="str">
        <f t="shared" si="5"/>
        <v/>
      </c>
      <c r="X32" s="9" t="e">
        <f t="shared" si="13"/>
        <v>#VALUE!</v>
      </c>
      <c r="Y32" s="9">
        <f t="shared" si="6"/>
        <v>0</v>
      </c>
      <c r="Z32" s="10">
        <f t="shared" si="7"/>
        <v>0</v>
      </c>
      <c r="AA32" s="4">
        <f t="shared" si="8"/>
        <v>9435023.4003200009</v>
      </c>
      <c r="AB32" s="4">
        <f t="shared" si="9"/>
        <v>27103461.980320003</v>
      </c>
      <c r="AC32" s="4">
        <f t="shared" si="10"/>
        <v>67876781.780320004</v>
      </c>
      <c r="AD32" s="4">
        <f t="shared" si="11"/>
        <v>135832314.78031999</v>
      </c>
    </row>
    <row r="33" spans="1:30">
      <c r="A33" t="s">
        <v>98</v>
      </c>
      <c r="B33" s="26" t="s">
        <v>56</v>
      </c>
      <c r="C33" s="8">
        <f t="shared" si="14"/>
        <v>32</v>
      </c>
      <c r="E33" s="6">
        <f t="shared" si="0"/>
        <v>86657071</v>
      </c>
      <c r="F33" s="6">
        <f t="shared" si="1"/>
        <v>4466588.7</v>
      </c>
      <c r="G33" s="7">
        <f t="shared" si="12"/>
        <v>5.1543268754144715E-2</v>
      </c>
      <c r="H33" s="5">
        <v>2</v>
      </c>
      <c r="I33" s="5">
        <v>8</v>
      </c>
      <c r="J33" s="5">
        <v>104</v>
      </c>
      <c r="K33" s="12">
        <f>E33/60</f>
        <v>1444284.5166666666</v>
      </c>
      <c r="L33" s="4">
        <v>32195970</v>
      </c>
      <c r="M33" s="4">
        <v>1644653.8</v>
      </c>
      <c r="N33" s="4">
        <v>54461101</v>
      </c>
      <c r="O33" s="4">
        <v>2821934.9000000004</v>
      </c>
      <c r="P33" s="2" t="s">
        <v>100</v>
      </c>
      <c r="Q33" s="1" t="s">
        <v>100</v>
      </c>
      <c r="R33" s="1" t="s">
        <v>100</v>
      </c>
      <c r="S33" s="2" t="s">
        <v>100</v>
      </c>
      <c r="T33" s="2">
        <f t="shared" si="2"/>
        <v>0</v>
      </c>
      <c r="U33" s="9" t="e">
        <f t="shared" si="3"/>
        <v>#VALUE!</v>
      </c>
      <c r="V33" s="9" t="str">
        <f t="shared" si="4"/>
        <v/>
      </c>
      <c r="W33" s="9" t="str">
        <f t="shared" si="5"/>
        <v/>
      </c>
      <c r="X33" s="9" t="e">
        <f t="shared" si="13"/>
        <v>#VALUE!</v>
      </c>
      <c r="Y33" s="9">
        <f t="shared" si="6"/>
        <v>0</v>
      </c>
      <c r="Z33" s="10">
        <f t="shared" si="7"/>
        <v>0</v>
      </c>
      <c r="AA33" s="4">
        <f t="shared" si="8"/>
        <v>1599406.2700000005</v>
      </c>
      <c r="AB33" s="4">
        <f t="shared" si="9"/>
        <v>12864825.5</v>
      </c>
      <c r="AC33" s="4">
        <f t="shared" si="10"/>
        <v>38861946.799999997</v>
      </c>
      <c r="AD33" s="4">
        <f t="shared" si="11"/>
        <v>82190482.299999997</v>
      </c>
    </row>
    <row r="34" spans="1:30">
      <c r="A34" t="s">
        <v>98</v>
      </c>
      <c r="B34" s="26" t="s">
        <v>57</v>
      </c>
      <c r="C34" s="8">
        <f t="shared" si="14"/>
        <v>33</v>
      </c>
      <c r="D34" s="8">
        <v>3</v>
      </c>
      <c r="E34" s="6">
        <f t="shared" ref="E34:E51" si="15">L34+N34</f>
        <v>157140396</v>
      </c>
      <c r="F34" s="6">
        <f t="shared" ref="F34:F51" si="16">M34+O34</f>
        <v>25255436.880000003</v>
      </c>
      <c r="G34" s="7">
        <f t="shared" si="12"/>
        <v>0.16071893365980827</v>
      </c>
      <c r="H34" s="5">
        <v>1</v>
      </c>
      <c r="I34" s="5">
        <v>13</v>
      </c>
      <c r="J34" s="5">
        <v>113</v>
      </c>
      <c r="K34" s="12">
        <f>E34/60</f>
        <v>2619006.6</v>
      </c>
      <c r="L34" s="4">
        <v>89094801</v>
      </c>
      <c r="M34" s="4">
        <v>14322735.200000001</v>
      </c>
      <c r="N34" s="4">
        <v>68045595</v>
      </c>
      <c r="O34" s="4">
        <v>10932701.68</v>
      </c>
      <c r="P34" s="2" t="s">
        <v>100</v>
      </c>
      <c r="Q34" s="1" t="s">
        <v>100</v>
      </c>
      <c r="R34" s="1" t="s">
        <v>100</v>
      </c>
      <c r="S34" s="2" t="s">
        <v>100</v>
      </c>
      <c r="T34" s="2">
        <f t="shared" ref="T34:T65" si="17">SUM(P34:S34)</f>
        <v>0</v>
      </c>
      <c r="U34" s="9" t="e">
        <f t="shared" ref="U34:U51" si="18">P34*50%</f>
        <v>#VALUE!</v>
      </c>
      <c r="V34" s="9" t="str">
        <f t="shared" ref="V34:V51" si="19">Q35</f>
        <v/>
      </c>
      <c r="W34" s="9" t="str">
        <f t="shared" ref="W34:W51" si="20">R34</f>
        <v/>
      </c>
      <c r="X34" s="9" t="e">
        <f t="shared" si="13"/>
        <v>#VALUE!</v>
      </c>
      <c r="Y34" s="9">
        <f t="shared" ref="Y34:Y65" si="21">SUMIF(U34:X34,"&gt;0")</f>
        <v>0</v>
      </c>
      <c r="Z34" s="10">
        <f t="shared" ref="Z34:Z65" si="22">Y34/E34</f>
        <v>0</v>
      </c>
      <c r="AA34" s="4">
        <f t="shared" ref="AA34:AA51" si="23">IF(E34*$AA$1-F34&gt;0,E34*$AA$1-F34,0)</f>
        <v>0</v>
      </c>
      <c r="AB34" s="4">
        <f t="shared" ref="AB34:AB51" si="24">IF(E34*$AB$1-F34&gt;0,E34*$AB$1-F34,0)</f>
        <v>6172642.3200000003</v>
      </c>
      <c r="AC34" s="4">
        <f t="shared" ref="AC34:AC51" si="25">IF(E34*$AC$1-F34&gt;0,E34*$AC$1-F34,0)</f>
        <v>53314761.119999997</v>
      </c>
      <c r="AD34" s="4">
        <f t="shared" ref="AD34:AD51" si="26">IF(E34*$AD$1-F34&gt;0,E34*$AD$1-F34,0)</f>
        <v>131884959.12</v>
      </c>
    </row>
    <row r="35" spans="1:30">
      <c r="A35" t="s">
        <v>98</v>
      </c>
      <c r="B35" s="26" t="s">
        <v>58</v>
      </c>
      <c r="C35" s="8">
        <f t="shared" si="14"/>
        <v>34</v>
      </c>
      <c r="D35" s="8">
        <v>4</v>
      </c>
      <c r="E35" s="6">
        <f t="shared" si="15"/>
        <v>64493411</v>
      </c>
      <c r="F35" s="6">
        <f t="shared" si="16"/>
        <v>28962623.400000002</v>
      </c>
      <c r="G35" s="7">
        <f t="shared" si="12"/>
        <v>0.44907879659210459</v>
      </c>
      <c r="H35" s="5" t="s">
        <v>102</v>
      </c>
      <c r="I35" s="5">
        <v>15</v>
      </c>
      <c r="J35" s="5">
        <v>163</v>
      </c>
      <c r="K35" s="12">
        <f>E35/60</f>
        <v>1074890.1833333333</v>
      </c>
      <c r="L35" s="4">
        <v>21156529</v>
      </c>
      <c r="M35" s="4">
        <v>9514442.25</v>
      </c>
      <c r="N35" s="4">
        <v>43336882</v>
      </c>
      <c r="O35" s="4">
        <v>19448181.150000002</v>
      </c>
      <c r="P35" s="2" t="s">
        <v>100</v>
      </c>
      <c r="Q35" s="1" t="s">
        <v>100</v>
      </c>
      <c r="R35" s="1" t="s">
        <v>100</v>
      </c>
      <c r="S35" s="2" t="s">
        <v>100</v>
      </c>
      <c r="T35" s="2">
        <f t="shared" si="17"/>
        <v>0</v>
      </c>
      <c r="U35" s="9" t="e">
        <f t="shared" si="18"/>
        <v>#VALUE!</v>
      </c>
      <c r="V35" s="9" t="str">
        <f t="shared" si="19"/>
        <v/>
      </c>
      <c r="W35" s="9" t="str">
        <f t="shared" si="20"/>
        <v/>
      </c>
      <c r="X35" s="9" t="e">
        <f t="shared" si="13"/>
        <v>#VALUE!</v>
      </c>
      <c r="Y35" s="9">
        <f t="shared" si="21"/>
        <v>0</v>
      </c>
      <c r="Z35" s="10">
        <f t="shared" si="22"/>
        <v>0</v>
      </c>
      <c r="AA35" s="4">
        <f t="shared" si="23"/>
        <v>0</v>
      </c>
      <c r="AB35" s="4">
        <f t="shared" si="24"/>
        <v>0</v>
      </c>
      <c r="AC35" s="4">
        <f t="shared" si="25"/>
        <v>3284082.0999999978</v>
      </c>
      <c r="AD35" s="4">
        <f t="shared" si="26"/>
        <v>35530787.599999994</v>
      </c>
    </row>
    <row r="36" spans="1:30">
      <c r="A36" t="s">
        <v>98</v>
      </c>
      <c r="B36" s="26" t="s">
        <v>59</v>
      </c>
      <c r="C36" s="8">
        <f t="shared" si="14"/>
        <v>35</v>
      </c>
      <c r="E36" s="6">
        <f t="shared" si="15"/>
        <v>169294739</v>
      </c>
      <c r="F36" s="6">
        <f t="shared" si="16"/>
        <v>169148567</v>
      </c>
      <c r="G36" s="7">
        <f t="shared" si="12"/>
        <v>0.99913658273810857</v>
      </c>
      <c r="H36" s="5" t="s">
        <v>99</v>
      </c>
      <c r="I36" s="5">
        <v>13</v>
      </c>
      <c r="J36" s="5">
        <v>205</v>
      </c>
      <c r="K36" s="12">
        <v>0</v>
      </c>
      <c r="L36" s="4">
        <v>90224658</v>
      </c>
      <c r="M36" s="4">
        <v>90148377</v>
      </c>
      <c r="N36" s="4">
        <v>79070081</v>
      </c>
      <c r="O36" s="4">
        <v>79000190</v>
      </c>
      <c r="P36" s="2" t="s">
        <v>100</v>
      </c>
      <c r="Q36" s="1" t="s">
        <v>100</v>
      </c>
      <c r="R36" s="1" t="s">
        <v>100</v>
      </c>
      <c r="S36" s="2" t="s">
        <v>100</v>
      </c>
      <c r="T36" s="2">
        <f t="shared" si="17"/>
        <v>0</v>
      </c>
      <c r="U36" s="9" t="e">
        <f t="shared" si="18"/>
        <v>#VALUE!</v>
      </c>
      <c r="V36" s="9">
        <f t="shared" si="19"/>
        <v>11000315</v>
      </c>
      <c r="W36" s="9" t="str">
        <f t="shared" si="20"/>
        <v/>
      </c>
      <c r="X36" s="9" t="e">
        <f t="shared" si="13"/>
        <v>#VALUE!</v>
      </c>
      <c r="Y36" s="9">
        <f t="shared" si="21"/>
        <v>11000315</v>
      </c>
      <c r="Z36" s="10">
        <f t="shared" si="22"/>
        <v>6.4977299737589603E-2</v>
      </c>
      <c r="AA36" s="4">
        <f t="shared" si="23"/>
        <v>0</v>
      </c>
      <c r="AB36" s="4">
        <f t="shared" si="24"/>
        <v>0</v>
      </c>
      <c r="AC36" s="4">
        <f t="shared" si="25"/>
        <v>0</v>
      </c>
      <c r="AD36" s="4">
        <f t="shared" si="26"/>
        <v>146172</v>
      </c>
    </row>
    <row r="37" spans="1:30">
      <c r="A37" t="s">
        <v>98</v>
      </c>
      <c r="B37" s="26" t="s">
        <v>60</v>
      </c>
      <c r="C37" s="8">
        <f t="shared" si="14"/>
        <v>36</v>
      </c>
      <c r="E37" s="6">
        <f t="shared" si="15"/>
        <v>43298269</v>
      </c>
      <c r="F37" s="6">
        <f t="shared" si="16"/>
        <v>74409.8024</v>
      </c>
      <c r="G37" s="7">
        <f t="shared" si="12"/>
        <v>1.7185398889733906E-3</v>
      </c>
      <c r="H37" s="5">
        <v>2</v>
      </c>
      <c r="I37" s="5">
        <v>9</v>
      </c>
      <c r="J37" s="5">
        <v>50</v>
      </c>
      <c r="K37" s="12">
        <f>E37/60</f>
        <v>721637.81666666665</v>
      </c>
      <c r="L37" s="4">
        <v>11035866</v>
      </c>
      <c r="M37" s="4">
        <v>21293.012320000002</v>
      </c>
      <c r="N37" s="4">
        <v>32262403</v>
      </c>
      <c r="O37" s="4">
        <v>53116.790079999999</v>
      </c>
      <c r="P37" s="2">
        <v>10968586</v>
      </c>
      <c r="Q37" s="22">
        <v>11000315</v>
      </c>
      <c r="R37" s="1" t="s">
        <v>100</v>
      </c>
      <c r="S37" s="2">
        <v>32115225</v>
      </c>
      <c r="T37" s="2">
        <f t="shared" si="17"/>
        <v>54084126</v>
      </c>
      <c r="U37" s="9">
        <f t="shared" si="18"/>
        <v>5484293</v>
      </c>
      <c r="V37" s="9" t="str">
        <f t="shared" si="19"/>
        <v/>
      </c>
      <c r="W37" s="9" t="str">
        <f t="shared" si="20"/>
        <v/>
      </c>
      <c r="X37" s="9">
        <f t="shared" si="13"/>
        <v>0</v>
      </c>
      <c r="Y37" s="9">
        <f t="shared" si="21"/>
        <v>5484293</v>
      </c>
      <c r="Z37" s="10">
        <f t="shared" si="22"/>
        <v>0.12666310055027835</v>
      </c>
      <c r="AA37" s="4">
        <f t="shared" si="23"/>
        <v>2956469.0276000001</v>
      </c>
      <c r="AB37" s="4">
        <f t="shared" si="24"/>
        <v>8585243.9976000004</v>
      </c>
      <c r="AC37" s="4">
        <f t="shared" si="25"/>
        <v>21574724.6976</v>
      </c>
      <c r="AD37" s="4">
        <f t="shared" si="26"/>
        <v>43223859.1976</v>
      </c>
    </row>
    <row r="38" spans="1:30">
      <c r="A38" t="s">
        <v>98</v>
      </c>
      <c r="B38" s="26" t="s">
        <v>43</v>
      </c>
      <c r="C38" s="8">
        <f t="shared" si="14"/>
        <v>37</v>
      </c>
      <c r="D38" s="8">
        <v>2</v>
      </c>
      <c r="E38" s="6">
        <f t="shared" si="15"/>
        <v>101441133</v>
      </c>
      <c r="F38" s="6">
        <f t="shared" si="16"/>
        <v>5178722.1500000004</v>
      </c>
      <c r="G38" s="7">
        <f t="shared" si="12"/>
        <v>5.1051501465386832E-2</v>
      </c>
      <c r="H38" s="5" t="s">
        <v>99</v>
      </c>
      <c r="I38" s="5">
        <v>7</v>
      </c>
      <c r="J38" s="5">
        <v>94</v>
      </c>
      <c r="K38" s="12">
        <f>E38/60</f>
        <v>1690685.55</v>
      </c>
      <c r="L38" s="4">
        <v>12360326</v>
      </c>
      <c r="M38" s="4">
        <v>688871.9</v>
      </c>
      <c r="N38" s="4">
        <v>89080807</v>
      </c>
      <c r="O38" s="4">
        <v>4489850.25</v>
      </c>
      <c r="P38" s="1" t="s">
        <v>100</v>
      </c>
      <c r="Q38" s="2" t="s">
        <v>100</v>
      </c>
      <c r="R38" s="2">
        <v>87666612</v>
      </c>
      <c r="S38" s="2">
        <v>89010457</v>
      </c>
      <c r="T38" s="2">
        <f t="shared" si="17"/>
        <v>176677069</v>
      </c>
      <c r="U38" s="9" t="e">
        <f t="shared" si="18"/>
        <v>#VALUE!</v>
      </c>
      <c r="V38" s="9">
        <f t="shared" si="19"/>
        <v>23456090</v>
      </c>
      <c r="W38" s="9">
        <f t="shared" si="20"/>
        <v>87666612</v>
      </c>
      <c r="X38" s="9">
        <f t="shared" si="13"/>
        <v>0</v>
      </c>
      <c r="Y38" s="9">
        <f t="shared" si="21"/>
        <v>111122702</v>
      </c>
      <c r="Z38" s="10">
        <f t="shared" si="22"/>
        <v>1.095440268791162</v>
      </c>
      <c r="AA38" s="4">
        <f t="shared" si="23"/>
        <v>1922157.1600000001</v>
      </c>
      <c r="AB38" s="4">
        <f t="shared" si="24"/>
        <v>15109504.450000001</v>
      </c>
      <c r="AC38" s="4">
        <f t="shared" si="25"/>
        <v>45541844.350000001</v>
      </c>
      <c r="AD38" s="4">
        <f t="shared" si="26"/>
        <v>96262410.849999994</v>
      </c>
    </row>
    <row r="39" spans="1:30">
      <c r="A39" t="s">
        <v>98</v>
      </c>
      <c r="B39" s="26" t="s">
        <v>54</v>
      </c>
      <c r="C39" s="8">
        <f t="shared" si="14"/>
        <v>38</v>
      </c>
      <c r="D39" s="8">
        <v>3</v>
      </c>
      <c r="E39" s="6">
        <f t="shared" si="15"/>
        <v>119956521</v>
      </c>
      <c r="F39" s="6">
        <f t="shared" si="16"/>
        <v>19267650.52</v>
      </c>
      <c r="G39" s="7">
        <f t="shared" si="12"/>
        <v>0.16062195168197649</v>
      </c>
      <c r="H39" s="5">
        <v>1</v>
      </c>
      <c r="I39" s="5">
        <v>9</v>
      </c>
      <c r="J39" s="5">
        <v>109</v>
      </c>
      <c r="K39" s="12">
        <f>E39/60</f>
        <v>1999275.35</v>
      </c>
      <c r="L39" s="4">
        <v>98803038</v>
      </c>
      <c r="M39" s="4">
        <v>15814297.120000001</v>
      </c>
      <c r="N39" s="4">
        <v>21153483</v>
      </c>
      <c r="O39" s="4">
        <v>3453353.4</v>
      </c>
      <c r="P39" s="1" t="s">
        <v>100</v>
      </c>
      <c r="Q39" s="22">
        <v>23456090</v>
      </c>
      <c r="R39" s="1" t="s">
        <v>100</v>
      </c>
      <c r="S39" s="2">
        <v>21095645</v>
      </c>
      <c r="T39" s="2">
        <f t="shared" si="17"/>
        <v>44551735</v>
      </c>
      <c r="U39" s="9" t="e">
        <f t="shared" si="18"/>
        <v>#VALUE!</v>
      </c>
      <c r="V39" s="9">
        <f t="shared" si="19"/>
        <v>98772302</v>
      </c>
      <c r="W39" s="9" t="str">
        <f t="shared" si="20"/>
        <v/>
      </c>
      <c r="X39" s="9">
        <f t="shared" si="13"/>
        <v>0</v>
      </c>
      <c r="Y39" s="9">
        <f t="shared" si="21"/>
        <v>98772302</v>
      </c>
      <c r="Z39" s="10">
        <f t="shared" si="22"/>
        <v>0.8234008553815928</v>
      </c>
      <c r="AA39" s="4">
        <f t="shared" si="23"/>
        <v>0</v>
      </c>
      <c r="AB39" s="4">
        <f t="shared" si="24"/>
        <v>4723653.6800000034</v>
      </c>
      <c r="AC39" s="4">
        <f t="shared" si="25"/>
        <v>40710609.980000004</v>
      </c>
      <c r="AD39" s="4">
        <f t="shared" si="26"/>
        <v>100688870.48</v>
      </c>
    </row>
    <row r="40" spans="1:30">
      <c r="A40" t="s">
        <v>98</v>
      </c>
      <c r="B40" s="26" t="s">
        <v>61</v>
      </c>
      <c r="C40" s="8">
        <f t="shared" si="14"/>
        <v>39</v>
      </c>
      <c r="D40" s="8">
        <v>4</v>
      </c>
      <c r="E40" s="6">
        <f t="shared" si="15"/>
        <v>113709503</v>
      </c>
      <c r="F40" s="6">
        <f t="shared" si="16"/>
        <v>51199125.25</v>
      </c>
      <c r="G40" s="7">
        <f t="shared" si="12"/>
        <v>0.45026250136719004</v>
      </c>
      <c r="H40" s="5" t="s">
        <v>102</v>
      </c>
      <c r="I40" s="5">
        <v>14</v>
      </c>
      <c r="J40" s="5">
        <v>170</v>
      </c>
      <c r="K40" s="12">
        <v>0</v>
      </c>
      <c r="L40" s="4">
        <v>23549051</v>
      </c>
      <c r="M40" s="4">
        <v>10609731.050000001</v>
      </c>
      <c r="N40" s="4">
        <v>90160452</v>
      </c>
      <c r="O40" s="4">
        <v>40589394.200000003</v>
      </c>
      <c r="P40" s="1" t="s">
        <v>100</v>
      </c>
      <c r="Q40" s="2">
        <v>98772302</v>
      </c>
      <c r="R40" s="2">
        <v>23489683</v>
      </c>
      <c r="S40" s="2">
        <v>90119107</v>
      </c>
      <c r="T40" s="2">
        <f t="shared" si="17"/>
        <v>212381092</v>
      </c>
      <c r="U40" s="9" t="e">
        <f t="shared" si="18"/>
        <v>#VALUE!</v>
      </c>
      <c r="V40" s="9" t="str">
        <f t="shared" si="19"/>
        <v/>
      </c>
      <c r="W40" s="9">
        <f t="shared" si="20"/>
        <v>23489683</v>
      </c>
      <c r="X40" s="9">
        <f t="shared" si="13"/>
        <v>0</v>
      </c>
      <c r="Y40" s="9">
        <f t="shared" si="21"/>
        <v>23489683</v>
      </c>
      <c r="Z40" s="10">
        <f t="shared" si="22"/>
        <v>0.20657625247029704</v>
      </c>
      <c r="AA40" s="4">
        <f t="shared" si="23"/>
        <v>0</v>
      </c>
      <c r="AB40" s="4">
        <f t="shared" si="24"/>
        <v>0</v>
      </c>
      <c r="AC40" s="4">
        <f t="shared" si="25"/>
        <v>5655626.25</v>
      </c>
      <c r="AD40" s="4">
        <f t="shared" si="26"/>
        <v>62510377.75</v>
      </c>
    </row>
    <row r="41" spans="1:30">
      <c r="A41" t="s">
        <v>98</v>
      </c>
      <c r="B41" s="26" t="s">
        <v>51</v>
      </c>
      <c r="C41" s="8">
        <f t="shared" si="14"/>
        <v>40</v>
      </c>
      <c r="D41" s="8">
        <v>5</v>
      </c>
      <c r="E41" s="6">
        <f t="shared" si="15"/>
        <v>98757635</v>
      </c>
      <c r="F41" s="6">
        <f t="shared" si="16"/>
        <v>98730774</v>
      </c>
      <c r="G41" s="7">
        <f t="shared" si="12"/>
        <v>0.99972801090265073</v>
      </c>
      <c r="H41" s="5" t="s">
        <v>101</v>
      </c>
      <c r="I41" s="5">
        <v>12</v>
      </c>
      <c r="J41" s="5">
        <v>208</v>
      </c>
      <c r="K41" s="12">
        <v>0</v>
      </c>
      <c r="L41" s="4">
        <v>87683324</v>
      </c>
      <c r="M41" s="4">
        <v>87717637</v>
      </c>
      <c r="N41" s="4">
        <v>11074311</v>
      </c>
      <c r="O41" s="4">
        <v>11013137</v>
      </c>
      <c r="P41" s="2">
        <v>12353405</v>
      </c>
      <c r="Q41" s="2" t="s">
        <v>100</v>
      </c>
      <c r="R41" s="1" t="s">
        <v>100</v>
      </c>
      <c r="S41" s="1" t="s">
        <v>100</v>
      </c>
      <c r="T41" s="2">
        <f t="shared" si="17"/>
        <v>12353405</v>
      </c>
      <c r="U41" s="9">
        <f t="shared" si="18"/>
        <v>6176702.5</v>
      </c>
      <c r="V41" s="9" t="str">
        <f t="shared" si="19"/>
        <v/>
      </c>
      <c r="W41" s="9" t="str">
        <f t="shared" si="20"/>
        <v/>
      </c>
      <c r="X41" s="9" t="e">
        <f>S41*0</f>
        <v>#VALUE!</v>
      </c>
      <c r="Y41" s="9">
        <f t="shared" si="21"/>
        <v>6176702.5</v>
      </c>
      <c r="Z41" s="10">
        <f t="shared" si="22"/>
        <v>6.2544050391648204E-2</v>
      </c>
      <c r="AA41" s="4">
        <f t="shared" si="23"/>
        <v>0</v>
      </c>
      <c r="AB41" s="4">
        <f t="shared" si="24"/>
        <v>0</v>
      </c>
      <c r="AC41" s="4">
        <f t="shared" si="25"/>
        <v>0</v>
      </c>
      <c r="AD41" s="4">
        <f t="shared" si="26"/>
        <v>26861</v>
      </c>
    </row>
    <row r="42" spans="1:30">
      <c r="A42" t="s">
        <v>98</v>
      </c>
      <c r="B42" s="26" t="s">
        <v>62</v>
      </c>
      <c r="C42" s="8">
        <f t="shared" si="14"/>
        <v>41</v>
      </c>
      <c r="E42" s="6">
        <f t="shared" si="15"/>
        <v>46921688</v>
      </c>
      <c r="F42" s="6">
        <f t="shared" si="16"/>
        <v>69431.085439999995</v>
      </c>
      <c r="G42" s="7">
        <f t="shared" si="12"/>
        <v>1.4797226698238135E-3</v>
      </c>
      <c r="H42" s="5">
        <v>3</v>
      </c>
      <c r="I42" s="5">
        <v>3</v>
      </c>
      <c r="J42" s="5">
        <v>56</v>
      </c>
      <c r="K42" s="12">
        <f>E42/60</f>
        <v>782028.1333333333</v>
      </c>
      <c r="L42" s="4">
        <v>34557008</v>
      </c>
      <c r="M42" s="4">
        <v>11230.431199999999</v>
      </c>
      <c r="N42" s="4">
        <v>12364680</v>
      </c>
      <c r="O42" s="4">
        <v>58200.654240000003</v>
      </c>
      <c r="P42" s="2">
        <v>34565757</v>
      </c>
      <c r="Q42" s="1" t="s">
        <v>100</v>
      </c>
      <c r="R42" s="2">
        <v>65430870</v>
      </c>
      <c r="S42" s="2">
        <v>12360157</v>
      </c>
      <c r="T42" s="2">
        <f t="shared" si="17"/>
        <v>112356784</v>
      </c>
      <c r="U42" s="9">
        <f t="shared" si="18"/>
        <v>17282878.5</v>
      </c>
      <c r="V42" s="9">
        <f t="shared" si="19"/>
        <v>98781966</v>
      </c>
      <c r="W42" s="9">
        <f t="shared" si="20"/>
        <v>65430870</v>
      </c>
      <c r="X42" s="9">
        <f t="shared" si="13"/>
        <v>0</v>
      </c>
      <c r="Y42" s="9">
        <f t="shared" si="21"/>
        <v>181495714.5</v>
      </c>
      <c r="Z42" s="10">
        <f t="shared" si="22"/>
        <v>3.8680559510135271</v>
      </c>
      <c r="AA42" s="4">
        <f t="shared" si="23"/>
        <v>3215087.0745600001</v>
      </c>
      <c r="AB42" s="4">
        <f t="shared" si="24"/>
        <v>9314906.5145599991</v>
      </c>
      <c r="AC42" s="4">
        <f t="shared" si="25"/>
        <v>23391412.914560001</v>
      </c>
      <c r="AD42" s="4">
        <f t="shared" si="26"/>
        <v>46852256.914559998</v>
      </c>
    </row>
    <row r="43" spans="1:30">
      <c r="A43" t="s">
        <v>98</v>
      </c>
      <c r="B43" s="26" t="s">
        <v>63</v>
      </c>
      <c r="C43" s="8">
        <f t="shared" si="14"/>
        <v>42</v>
      </c>
      <c r="E43" s="6">
        <f t="shared" si="15"/>
        <v>175605137</v>
      </c>
      <c r="F43" s="6">
        <f t="shared" si="16"/>
        <v>8914416.1000000015</v>
      </c>
      <c r="G43" s="7">
        <f t="shared" si="12"/>
        <v>5.0763982491013354E-2</v>
      </c>
      <c r="H43" s="5">
        <v>2</v>
      </c>
      <c r="I43" s="5">
        <v>7</v>
      </c>
      <c r="J43" s="5">
        <v>105</v>
      </c>
      <c r="K43" s="12">
        <f>E43/60</f>
        <v>2926752.2833333332</v>
      </c>
      <c r="L43" s="4">
        <v>76633997</v>
      </c>
      <c r="M43" s="4">
        <v>3915096.5</v>
      </c>
      <c r="N43" s="4">
        <v>98971140</v>
      </c>
      <c r="O43" s="4">
        <v>4999319.6000000006</v>
      </c>
      <c r="P43" s="2">
        <v>76559521</v>
      </c>
      <c r="Q43" s="22">
        <v>98781966</v>
      </c>
      <c r="R43" s="1" t="s">
        <v>100</v>
      </c>
      <c r="S43" s="1" t="s">
        <v>100</v>
      </c>
      <c r="T43" s="2">
        <f t="shared" si="17"/>
        <v>175341487</v>
      </c>
      <c r="U43" s="9">
        <f t="shared" si="18"/>
        <v>38279760.5</v>
      </c>
      <c r="V43" s="9">
        <f t="shared" si="19"/>
        <v>45688730</v>
      </c>
      <c r="W43" s="9" t="str">
        <f t="shared" si="20"/>
        <v/>
      </c>
      <c r="X43" s="9" t="e">
        <f t="shared" si="13"/>
        <v>#VALUE!</v>
      </c>
      <c r="Y43" s="9">
        <f t="shared" si="21"/>
        <v>83968490.5</v>
      </c>
      <c r="Z43" s="10">
        <f t="shared" si="22"/>
        <v>0.47816648154205194</v>
      </c>
      <c r="AA43" s="4">
        <f t="shared" si="23"/>
        <v>3377943.49</v>
      </c>
      <c r="AB43" s="4">
        <f t="shared" si="24"/>
        <v>26206611.299999997</v>
      </c>
      <c r="AC43" s="4">
        <f t="shared" si="25"/>
        <v>78888152.400000006</v>
      </c>
      <c r="AD43" s="4">
        <f t="shared" si="26"/>
        <v>166690720.90000001</v>
      </c>
    </row>
    <row r="44" spans="1:30">
      <c r="A44" t="s">
        <v>98</v>
      </c>
      <c r="B44" s="26" t="s">
        <v>64</v>
      </c>
      <c r="C44" s="8">
        <f t="shared" si="14"/>
        <v>43</v>
      </c>
      <c r="D44" s="8">
        <v>3</v>
      </c>
      <c r="E44" s="6">
        <f t="shared" si="15"/>
        <v>69365534</v>
      </c>
      <c r="F44" s="6">
        <f t="shared" si="16"/>
        <v>11108807.4</v>
      </c>
      <c r="G44" s="7">
        <f t="shared" si="12"/>
        <v>0.16014880531302478</v>
      </c>
      <c r="H44" s="5" t="s">
        <v>102</v>
      </c>
      <c r="I44" s="5">
        <v>12</v>
      </c>
      <c r="J44" s="5">
        <v>136</v>
      </c>
      <c r="K44" s="12">
        <f>E44/60</f>
        <v>1156092.2333333334</v>
      </c>
      <c r="L44" s="4">
        <v>45722875</v>
      </c>
      <c r="M44" s="4">
        <v>7354280.1600000001</v>
      </c>
      <c r="N44" s="4">
        <v>23642659</v>
      </c>
      <c r="O44" s="4">
        <v>3754527.24</v>
      </c>
      <c r="P44" s="2">
        <v>45687239</v>
      </c>
      <c r="Q44" s="2">
        <v>45688730</v>
      </c>
      <c r="R44" s="2">
        <v>23455980</v>
      </c>
      <c r="S44" s="1" t="s">
        <v>100</v>
      </c>
      <c r="T44" s="2">
        <f t="shared" si="17"/>
        <v>114831949</v>
      </c>
      <c r="U44" s="9">
        <f t="shared" si="18"/>
        <v>22843619.5</v>
      </c>
      <c r="V44" s="9" t="str">
        <f t="shared" si="19"/>
        <v/>
      </c>
      <c r="W44" s="9">
        <f t="shared" si="20"/>
        <v>23455980</v>
      </c>
      <c r="X44" s="9" t="e">
        <f t="shared" si="13"/>
        <v>#VALUE!</v>
      </c>
      <c r="Y44" s="9">
        <f t="shared" si="21"/>
        <v>46299599.5</v>
      </c>
      <c r="Z44" s="10">
        <f t="shared" si="22"/>
        <v>0.66747268895817913</v>
      </c>
      <c r="AA44" s="4">
        <f t="shared" si="23"/>
        <v>0</v>
      </c>
      <c r="AB44" s="4">
        <f t="shared" si="24"/>
        <v>2764299.4000000004</v>
      </c>
      <c r="AC44" s="4">
        <f t="shared" si="25"/>
        <v>23573959.600000001</v>
      </c>
      <c r="AD44" s="4">
        <f t="shared" si="26"/>
        <v>58256726.600000001</v>
      </c>
    </row>
    <row r="45" spans="1:30">
      <c r="A45" t="s">
        <v>98</v>
      </c>
      <c r="B45" s="26" t="s">
        <v>66</v>
      </c>
      <c r="C45" s="8">
        <f t="shared" si="14"/>
        <v>44</v>
      </c>
      <c r="D45" s="8">
        <v>4</v>
      </c>
      <c r="E45" s="6">
        <f t="shared" si="15"/>
        <v>153148890</v>
      </c>
      <c r="F45" s="6">
        <f t="shared" si="16"/>
        <v>68999524.5</v>
      </c>
      <c r="G45" s="7">
        <f t="shared" si="12"/>
        <v>0.45053884817578499</v>
      </c>
      <c r="H45" s="5" t="s">
        <v>101</v>
      </c>
      <c r="I45" s="5">
        <v>11</v>
      </c>
      <c r="J45" s="5">
        <v>152</v>
      </c>
      <c r="K45" s="12">
        <v>0</v>
      </c>
      <c r="L45" s="4">
        <v>65430579</v>
      </c>
      <c r="M45" s="4">
        <v>29477012.050000001</v>
      </c>
      <c r="N45" s="4">
        <v>87718311</v>
      </c>
      <c r="O45" s="4">
        <v>39522512.450000003</v>
      </c>
      <c r="P45" s="2">
        <v>65425377</v>
      </c>
      <c r="Q45" s="2" t="s">
        <v>100</v>
      </c>
      <c r="R45" s="1" t="s">
        <v>100</v>
      </c>
      <c r="S45" s="2">
        <v>87679603</v>
      </c>
      <c r="T45" s="2">
        <f t="shared" si="17"/>
        <v>153104980</v>
      </c>
      <c r="U45" s="9">
        <f t="shared" si="18"/>
        <v>32712688.5</v>
      </c>
      <c r="V45" s="9">
        <f t="shared" si="19"/>
        <v>34560008</v>
      </c>
      <c r="W45" s="9" t="str">
        <f t="shared" si="20"/>
        <v/>
      </c>
      <c r="X45" s="9">
        <f t="shared" si="13"/>
        <v>0</v>
      </c>
      <c r="Y45" s="9">
        <f t="shared" si="21"/>
        <v>67272696.5</v>
      </c>
      <c r="Z45" s="10">
        <f t="shared" si="22"/>
        <v>0.4392633632538897</v>
      </c>
      <c r="AA45" s="4">
        <f t="shared" si="23"/>
        <v>0</v>
      </c>
      <c r="AB45" s="4">
        <f t="shared" si="24"/>
        <v>0</v>
      </c>
      <c r="AC45" s="4">
        <f t="shared" si="25"/>
        <v>7574920.5</v>
      </c>
      <c r="AD45" s="4">
        <f t="shared" si="26"/>
        <v>84149365.5</v>
      </c>
    </row>
    <row r="46" spans="1:30">
      <c r="A46" t="s">
        <v>98</v>
      </c>
      <c r="B46" s="26" t="s">
        <v>67</v>
      </c>
      <c r="C46" s="8">
        <f t="shared" si="14"/>
        <v>45</v>
      </c>
      <c r="D46" s="8">
        <v>5</v>
      </c>
      <c r="E46" s="6">
        <f t="shared" si="15"/>
        <v>91467528</v>
      </c>
      <c r="F46" s="6">
        <f t="shared" si="16"/>
        <v>91548092</v>
      </c>
      <c r="G46" s="7">
        <f t="shared" si="12"/>
        <v>1.0008807934549189</v>
      </c>
      <c r="H46" s="5" t="s">
        <v>99</v>
      </c>
      <c r="I46" s="5">
        <v>14</v>
      </c>
      <c r="J46" s="5">
        <v>229</v>
      </c>
      <c r="K46" s="12">
        <v>0</v>
      </c>
      <c r="L46" s="4">
        <v>56815795</v>
      </c>
      <c r="M46" s="4">
        <v>56876361</v>
      </c>
      <c r="N46" s="4">
        <v>34651733</v>
      </c>
      <c r="O46" s="4">
        <v>34671731</v>
      </c>
      <c r="P46" s="2">
        <v>56772179</v>
      </c>
      <c r="Q46" s="22">
        <v>34560008</v>
      </c>
      <c r="R46" s="1" t="s">
        <v>100</v>
      </c>
      <c r="S46" s="1" t="s">
        <v>100</v>
      </c>
      <c r="T46" s="2">
        <f t="shared" si="17"/>
        <v>91332187</v>
      </c>
      <c r="U46" s="9">
        <f t="shared" si="18"/>
        <v>28386089.5</v>
      </c>
      <c r="V46" s="9" t="str">
        <f t="shared" si="19"/>
        <v/>
      </c>
      <c r="W46" s="9" t="str">
        <f t="shared" si="20"/>
        <v/>
      </c>
      <c r="X46" s="9" t="e">
        <f t="shared" si="13"/>
        <v>#VALUE!</v>
      </c>
      <c r="Y46" s="9">
        <f t="shared" si="21"/>
        <v>28386089.5</v>
      </c>
      <c r="Z46" s="10">
        <f t="shared" si="22"/>
        <v>0.31034062164662413</v>
      </c>
      <c r="AA46" s="4">
        <f t="shared" si="23"/>
        <v>0</v>
      </c>
      <c r="AB46" s="4">
        <f t="shared" si="24"/>
        <v>0</v>
      </c>
      <c r="AC46" s="4">
        <f t="shared" si="25"/>
        <v>0</v>
      </c>
      <c r="AD46" s="4">
        <f t="shared" si="26"/>
        <v>0</v>
      </c>
    </row>
    <row r="47" spans="1:30">
      <c r="A47" t="s">
        <v>98</v>
      </c>
      <c r="B47" s="26" t="s">
        <v>68</v>
      </c>
      <c r="C47" s="8">
        <f t="shared" si="14"/>
        <v>46</v>
      </c>
      <c r="D47" s="8">
        <v>1</v>
      </c>
      <c r="E47" s="6">
        <f t="shared" si="15"/>
        <v>131017684</v>
      </c>
      <c r="F47" s="6">
        <f t="shared" si="16"/>
        <v>150250.14464000001</v>
      </c>
      <c r="G47" s="7">
        <f t="shared" si="12"/>
        <v>1.1467928607255798E-3</v>
      </c>
      <c r="H47" s="5">
        <v>1</v>
      </c>
      <c r="I47" s="5">
        <v>3</v>
      </c>
      <c r="J47" s="5">
        <v>69</v>
      </c>
      <c r="K47" s="12">
        <f>E47/60</f>
        <v>2183628.0666666669</v>
      </c>
      <c r="L47" s="4">
        <v>54429590</v>
      </c>
      <c r="M47" s="4">
        <v>83604.687839999999</v>
      </c>
      <c r="N47" s="4">
        <v>76588094</v>
      </c>
      <c r="O47" s="4">
        <v>66645.4568</v>
      </c>
      <c r="P47" s="1" t="s">
        <v>100</v>
      </c>
      <c r="Q47" s="2" t="s">
        <v>100</v>
      </c>
      <c r="R47" s="2">
        <v>54305099</v>
      </c>
      <c r="S47" s="2">
        <v>76531867</v>
      </c>
      <c r="T47" s="2">
        <f t="shared" si="17"/>
        <v>130836966</v>
      </c>
      <c r="U47" s="9" t="e">
        <f t="shared" si="18"/>
        <v>#VALUE!</v>
      </c>
      <c r="V47" s="9">
        <f t="shared" si="19"/>
        <v>67895558</v>
      </c>
      <c r="W47" s="9">
        <f t="shared" si="20"/>
        <v>54305099</v>
      </c>
      <c r="X47" s="9">
        <f t="shared" si="13"/>
        <v>0</v>
      </c>
      <c r="Y47" s="9">
        <f t="shared" si="21"/>
        <v>122200657</v>
      </c>
      <c r="Z47" s="10">
        <f t="shared" si="22"/>
        <v>0.93270353489075564</v>
      </c>
      <c r="AA47" s="4">
        <f t="shared" si="23"/>
        <v>9020987.7353600003</v>
      </c>
      <c r="AB47" s="4">
        <f t="shared" si="24"/>
        <v>26053286.655360002</v>
      </c>
      <c r="AC47" s="4">
        <f t="shared" si="25"/>
        <v>65358591.855360001</v>
      </c>
      <c r="AD47" s="4">
        <f t="shared" si="26"/>
        <v>130867433.85536</v>
      </c>
    </row>
    <row r="48" spans="1:30">
      <c r="A48" t="s">
        <v>98</v>
      </c>
      <c r="B48" s="26" t="s">
        <v>70</v>
      </c>
      <c r="C48" s="8">
        <f t="shared" si="14"/>
        <v>47</v>
      </c>
      <c r="D48" s="8">
        <v>2</v>
      </c>
      <c r="E48" s="6">
        <f t="shared" si="15"/>
        <v>113646814</v>
      </c>
      <c r="F48" s="6">
        <f t="shared" si="16"/>
        <v>5761617.2000000011</v>
      </c>
      <c r="G48" s="7">
        <f t="shared" si="12"/>
        <v>5.0697569049318013E-2</v>
      </c>
      <c r="H48" s="5" t="s">
        <v>99</v>
      </c>
      <c r="I48" s="5">
        <v>7</v>
      </c>
      <c r="J48" s="5">
        <v>109</v>
      </c>
      <c r="K48" s="12">
        <f>E48/60</f>
        <v>1894113.5666666667</v>
      </c>
      <c r="L48" s="4">
        <v>67904879</v>
      </c>
      <c r="M48" s="4">
        <v>3394486.1500000004</v>
      </c>
      <c r="N48" s="4">
        <v>45741935</v>
      </c>
      <c r="O48" s="4">
        <v>2367131.0500000003</v>
      </c>
      <c r="P48" s="1" t="s">
        <v>100</v>
      </c>
      <c r="Q48" s="22">
        <v>67895558</v>
      </c>
      <c r="R48" s="1" t="s">
        <v>100</v>
      </c>
      <c r="S48" s="2">
        <v>45686043</v>
      </c>
      <c r="T48" s="2">
        <f t="shared" si="17"/>
        <v>113581601</v>
      </c>
      <c r="U48" s="9" t="e">
        <f t="shared" si="18"/>
        <v>#VALUE!</v>
      </c>
      <c r="V48" s="9" t="str">
        <f t="shared" si="19"/>
        <v/>
      </c>
      <c r="W48" s="9" t="str">
        <f t="shared" si="20"/>
        <v/>
      </c>
      <c r="X48" s="9">
        <f t="shared" si="13"/>
        <v>0</v>
      </c>
      <c r="Y48" s="9">
        <f t="shared" si="21"/>
        <v>0</v>
      </c>
      <c r="Z48" s="10">
        <f t="shared" si="22"/>
        <v>0</v>
      </c>
      <c r="AA48" s="4">
        <f t="shared" si="23"/>
        <v>2193659.7799999993</v>
      </c>
      <c r="AB48" s="4">
        <f t="shared" si="24"/>
        <v>16967745.600000001</v>
      </c>
      <c r="AC48" s="4">
        <f t="shared" si="25"/>
        <v>51061789.799999997</v>
      </c>
      <c r="AD48" s="4">
        <f t="shared" si="26"/>
        <v>107885196.8</v>
      </c>
    </row>
    <row r="49" spans="1:30">
      <c r="A49" t="s">
        <v>98</v>
      </c>
      <c r="B49" s="26" t="s">
        <v>71</v>
      </c>
      <c r="C49" s="8">
        <f t="shared" si="14"/>
        <v>48</v>
      </c>
      <c r="D49" s="8">
        <v>3</v>
      </c>
      <c r="E49" s="6">
        <f t="shared" si="15"/>
        <v>108723929</v>
      </c>
      <c r="F49" s="6">
        <f t="shared" si="16"/>
        <v>17590575.359999999</v>
      </c>
      <c r="G49" s="7">
        <f t="shared" si="12"/>
        <v>0.16179120384805076</v>
      </c>
      <c r="H49" s="5">
        <v>2</v>
      </c>
      <c r="I49" s="5">
        <v>12</v>
      </c>
      <c r="J49" s="5">
        <v>118</v>
      </c>
      <c r="K49" s="12">
        <f>E49/60</f>
        <v>1812065.4833333334</v>
      </c>
      <c r="L49" s="4">
        <v>43217812</v>
      </c>
      <c r="M49" s="4">
        <v>7027196.9199999999</v>
      </c>
      <c r="N49" s="4">
        <v>65506117</v>
      </c>
      <c r="O49" s="4">
        <v>10563378.439999999</v>
      </c>
      <c r="P49" s="2">
        <v>43210863</v>
      </c>
      <c r="Q49" s="2" t="s">
        <v>100</v>
      </c>
      <c r="R49" s="2">
        <v>65423061</v>
      </c>
      <c r="S49" s="1" t="s">
        <v>100</v>
      </c>
      <c r="T49" s="2">
        <f t="shared" si="17"/>
        <v>108633924</v>
      </c>
      <c r="U49" s="9">
        <f t="shared" si="18"/>
        <v>21605431.5</v>
      </c>
      <c r="V49" s="9" t="str">
        <f t="shared" si="19"/>
        <v/>
      </c>
      <c r="W49" s="9">
        <f t="shared" si="20"/>
        <v>65423061</v>
      </c>
      <c r="X49" s="9" t="e">
        <f t="shared" si="13"/>
        <v>#VALUE!</v>
      </c>
      <c r="Y49" s="9">
        <f t="shared" si="21"/>
        <v>87028492.5</v>
      </c>
      <c r="Z49" s="10">
        <f t="shared" si="22"/>
        <v>0.80045389548054324</v>
      </c>
      <c r="AA49" s="4">
        <f t="shared" si="23"/>
        <v>0</v>
      </c>
      <c r="AB49" s="4">
        <f t="shared" si="24"/>
        <v>4154210.4400000013</v>
      </c>
      <c r="AC49" s="4">
        <f t="shared" si="25"/>
        <v>36771389.140000001</v>
      </c>
      <c r="AD49" s="4">
        <f t="shared" si="26"/>
        <v>91133353.640000001</v>
      </c>
    </row>
    <row r="50" spans="1:30">
      <c r="A50" t="s">
        <v>98</v>
      </c>
      <c r="B50" s="26" t="s">
        <v>72</v>
      </c>
      <c r="C50" s="8">
        <f t="shared" si="14"/>
        <v>49</v>
      </c>
      <c r="D50" s="8">
        <v>4</v>
      </c>
      <c r="E50" s="6">
        <f t="shared" si="15"/>
        <v>135940243</v>
      </c>
      <c r="F50" s="6">
        <f t="shared" si="16"/>
        <v>61171453.700000003</v>
      </c>
      <c r="G50" s="7">
        <f t="shared" si="12"/>
        <v>0.44998782075150479</v>
      </c>
      <c r="H50" s="5" t="s">
        <v>102</v>
      </c>
      <c r="I50" s="5">
        <v>11</v>
      </c>
      <c r="J50" s="5">
        <v>145</v>
      </c>
      <c r="K50" s="12">
        <v>0</v>
      </c>
      <c r="L50" s="4">
        <v>78998053</v>
      </c>
      <c r="M50" s="4">
        <v>35603275.300000004</v>
      </c>
      <c r="N50" s="4">
        <v>56942190</v>
      </c>
      <c r="O50" s="4">
        <v>25568178.400000002</v>
      </c>
      <c r="P50" s="1" t="s">
        <v>100</v>
      </c>
      <c r="Q50" s="1" t="s">
        <v>100</v>
      </c>
      <c r="R50" s="2">
        <v>78930416</v>
      </c>
      <c r="S50" s="2">
        <v>56817241</v>
      </c>
      <c r="T50" s="2">
        <f t="shared" si="17"/>
        <v>135747657</v>
      </c>
      <c r="U50" s="9" t="e">
        <f t="shared" si="18"/>
        <v>#VALUE!</v>
      </c>
      <c r="V50" s="9">
        <f t="shared" si="19"/>
        <v>54315717</v>
      </c>
      <c r="W50" s="9">
        <f t="shared" si="20"/>
        <v>78930416</v>
      </c>
      <c r="X50" s="9">
        <f t="shared" si="13"/>
        <v>0</v>
      </c>
      <c r="Y50" s="9">
        <f t="shared" si="21"/>
        <v>133246133</v>
      </c>
      <c r="Z50" s="10">
        <f t="shared" si="22"/>
        <v>0.98018165967233117</v>
      </c>
      <c r="AA50" s="4">
        <f t="shared" si="23"/>
        <v>0</v>
      </c>
      <c r="AB50" s="4">
        <f t="shared" si="24"/>
        <v>0</v>
      </c>
      <c r="AC50" s="4">
        <f t="shared" si="25"/>
        <v>6798667.799999997</v>
      </c>
      <c r="AD50" s="4">
        <f t="shared" si="26"/>
        <v>74768789.299999997</v>
      </c>
    </row>
    <row r="51" spans="1:30">
      <c r="A51" t="s">
        <v>98</v>
      </c>
      <c r="B51" s="26" t="s">
        <v>73</v>
      </c>
      <c r="C51" s="8">
        <f t="shared" si="14"/>
        <v>50</v>
      </c>
      <c r="E51" s="6">
        <f t="shared" si="15"/>
        <v>86603280</v>
      </c>
      <c r="F51" s="6">
        <f t="shared" si="16"/>
        <v>86562516</v>
      </c>
      <c r="G51" s="7">
        <f t="shared" si="12"/>
        <v>0.99952930189249178</v>
      </c>
      <c r="H51" s="5" t="s">
        <v>101</v>
      </c>
      <c r="I51" s="5">
        <v>10</v>
      </c>
      <c r="J51" s="5">
        <v>225</v>
      </c>
      <c r="K51" s="12">
        <v>0</v>
      </c>
      <c r="L51" s="4">
        <v>32151056</v>
      </c>
      <c r="M51" s="4">
        <v>32193756</v>
      </c>
      <c r="N51" s="4">
        <v>54452224</v>
      </c>
      <c r="O51" s="4">
        <v>54368760</v>
      </c>
      <c r="P51" s="2">
        <v>32119770</v>
      </c>
      <c r="Q51" s="22">
        <v>54315717</v>
      </c>
      <c r="R51" s="1" t="s">
        <v>100</v>
      </c>
      <c r="S51" s="1" t="s">
        <v>100</v>
      </c>
      <c r="T51" s="2">
        <f t="shared" si="17"/>
        <v>86435487</v>
      </c>
      <c r="U51" s="9">
        <f t="shared" si="18"/>
        <v>16059885</v>
      </c>
      <c r="V51" s="9">
        <f t="shared" si="19"/>
        <v>0</v>
      </c>
      <c r="W51" s="9" t="str">
        <f t="shared" si="20"/>
        <v/>
      </c>
      <c r="X51" s="9" t="e">
        <f t="shared" si="13"/>
        <v>#VALUE!</v>
      </c>
      <c r="Y51" s="9">
        <f t="shared" si="21"/>
        <v>16059885</v>
      </c>
      <c r="Z51" s="10">
        <f t="shared" si="22"/>
        <v>0.18544199480666321</v>
      </c>
      <c r="AA51" s="4">
        <f t="shared" si="23"/>
        <v>0</v>
      </c>
      <c r="AB51" s="4">
        <f t="shared" si="24"/>
        <v>0</v>
      </c>
      <c r="AC51" s="4">
        <f t="shared" si="25"/>
        <v>0</v>
      </c>
      <c r="AD51" s="4">
        <f t="shared" si="26"/>
        <v>40764</v>
      </c>
    </row>
    <row r="52" spans="1:30">
      <c r="Q52" s="2"/>
    </row>
  </sheetData>
  <autoFilter ref="B1:AD5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E5B0-4E47-4A05-A5C1-84FF343BEEB3}">
  <dimension ref="B1:B7"/>
  <sheetViews>
    <sheetView workbookViewId="0">
      <selection activeCell="E3" sqref="E3"/>
    </sheetView>
  </sheetViews>
  <sheetFormatPr defaultRowHeight="15"/>
  <cols>
    <col min="2" max="2" width="16.28515625" customWidth="1"/>
  </cols>
  <sheetData>
    <row r="1" spans="2:2">
      <c r="B1" t="s">
        <v>103</v>
      </c>
    </row>
    <row r="2" spans="2:2">
      <c r="B2">
        <v>1</v>
      </c>
    </row>
    <row r="3" spans="2:2">
      <c r="B3">
        <v>2</v>
      </c>
    </row>
    <row r="4" spans="2:2">
      <c r="B4" t="s">
        <v>99</v>
      </c>
    </row>
    <row r="5" spans="2:2">
      <c r="B5" t="s">
        <v>101</v>
      </c>
    </row>
    <row r="6" spans="2:2">
      <c r="B6" t="s">
        <v>102</v>
      </c>
    </row>
    <row r="7" spans="2:2">
      <c r="B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FA23-3CAD-4855-B532-1A977B48E93A}">
  <dimension ref="B2:G42"/>
  <sheetViews>
    <sheetView topLeftCell="A3" workbookViewId="0">
      <selection activeCell="F3" sqref="F3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13" t="s">
        <v>105</v>
      </c>
      <c r="C2" s="13" t="s">
        <v>106</v>
      </c>
      <c r="D2" s="14" t="s">
        <v>107</v>
      </c>
      <c r="E2" s="14" t="s">
        <v>108</v>
      </c>
      <c r="F2" s="18" t="s">
        <v>109</v>
      </c>
      <c r="G2" s="14" t="s">
        <v>110</v>
      </c>
    </row>
    <row r="3" spans="2:7" ht="41.25" customHeight="1">
      <c r="B3" s="15" t="s">
        <v>111</v>
      </c>
      <c r="C3" s="16">
        <v>26957145.599999998</v>
      </c>
      <c r="D3" s="14">
        <v>2024</v>
      </c>
      <c r="E3" s="14" t="s">
        <v>112</v>
      </c>
      <c r="F3" s="17">
        <f t="shared" ref="F3:F42" ca="1" si="0">(C3*0.2) + RANDBETWEEN(0, 25000)</f>
        <v>5413858.1200000001</v>
      </c>
      <c r="G3" s="16">
        <f t="shared" ref="G3:G42" ca="1" si="1">C3-F3</f>
        <v>21543287.479999997</v>
      </c>
    </row>
    <row r="4" spans="2:7">
      <c r="B4" s="15" t="s">
        <v>113</v>
      </c>
      <c r="C4" s="16">
        <v>40426848</v>
      </c>
      <c r="D4" s="14">
        <v>2023</v>
      </c>
      <c r="E4" s="14" t="s">
        <v>112</v>
      </c>
      <c r="F4" s="17">
        <f t="shared" ca="1" si="0"/>
        <v>8088839.6000000006</v>
      </c>
      <c r="G4" s="16">
        <f t="shared" ca="1" si="1"/>
        <v>32338008.399999999</v>
      </c>
    </row>
    <row r="5" spans="2:7">
      <c r="B5" s="15" t="s">
        <v>114</v>
      </c>
      <c r="C5" s="16">
        <v>53896550.399999999</v>
      </c>
      <c r="D5" s="14">
        <v>2022</v>
      </c>
      <c r="E5" s="14" t="s">
        <v>112</v>
      </c>
      <c r="F5" s="17">
        <f t="shared" ca="1" si="0"/>
        <v>10800818.08</v>
      </c>
      <c r="G5" s="16">
        <f t="shared" ca="1" si="1"/>
        <v>43095732.32</v>
      </c>
    </row>
    <row r="6" spans="2:7" ht="30">
      <c r="B6" s="15" t="s">
        <v>115</v>
      </c>
      <c r="C6" s="16">
        <v>67366252.799999997</v>
      </c>
      <c r="D6" s="14">
        <v>2019</v>
      </c>
      <c r="E6" s="14" t="s">
        <v>112</v>
      </c>
      <c r="F6" s="17">
        <f t="shared" ca="1" si="0"/>
        <v>13484381.560000001</v>
      </c>
      <c r="G6" s="16">
        <f t="shared" ca="1" si="1"/>
        <v>53881871.239999995</v>
      </c>
    </row>
    <row r="7" spans="2:7" ht="30">
      <c r="B7" s="15" t="s">
        <v>116</v>
      </c>
      <c r="C7" s="16">
        <v>80835955.199999988</v>
      </c>
      <c r="D7" s="14">
        <v>2024</v>
      </c>
      <c r="E7" s="14" t="s">
        <v>112</v>
      </c>
      <c r="F7" s="17">
        <f t="shared" ca="1" si="0"/>
        <v>16170020.039999999</v>
      </c>
      <c r="G7" s="16">
        <f t="shared" ca="1" si="1"/>
        <v>64665935.159999989</v>
      </c>
    </row>
    <row r="8" spans="2:7">
      <c r="B8" s="15" t="s">
        <v>117</v>
      </c>
      <c r="C8" s="16">
        <v>94305657.600000009</v>
      </c>
      <c r="D8" s="14">
        <v>2023</v>
      </c>
      <c r="E8" s="14" t="s">
        <v>112</v>
      </c>
      <c r="F8" s="17">
        <f t="shared" ca="1" si="0"/>
        <v>18883943.520000003</v>
      </c>
      <c r="G8" s="16">
        <f t="shared" ca="1" si="1"/>
        <v>75421714.080000013</v>
      </c>
    </row>
    <row r="9" spans="2:7" ht="30">
      <c r="B9" s="15" t="s">
        <v>118</v>
      </c>
      <c r="C9" s="16">
        <v>107760576</v>
      </c>
      <c r="D9" s="14">
        <v>2022</v>
      </c>
      <c r="E9" s="14" t="s">
        <v>112</v>
      </c>
      <c r="F9" s="17">
        <f t="shared" ca="1" si="0"/>
        <v>21558670.200000003</v>
      </c>
      <c r="G9" s="16">
        <f t="shared" ca="1" si="1"/>
        <v>86201905.799999997</v>
      </c>
    </row>
    <row r="10" spans="2:7">
      <c r="B10" s="15" t="s">
        <v>119</v>
      </c>
      <c r="C10" s="16">
        <v>121082438.39999999</v>
      </c>
      <c r="D10" s="14">
        <v>2019</v>
      </c>
      <c r="E10" s="14" t="s">
        <v>112</v>
      </c>
      <c r="F10" s="17">
        <f t="shared" ca="1" si="0"/>
        <v>24222541.68</v>
      </c>
      <c r="G10" s="16">
        <f t="shared" ca="1" si="1"/>
        <v>96859896.719999999</v>
      </c>
    </row>
    <row r="11" spans="2:7" ht="30">
      <c r="B11" s="15" t="s">
        <v>120</v>
      </c>
      <c r="C11" s="16">
        <v>133073740.8</v>
      </c>
      <c r="D11" s="14">
        <v>2024</v>
      </c>
      <c r="E11" s="14" t="s">
        <v>112</v>
      </c>
      <c r="F11" s="17">
        <f t="shared" ca="1" si="0"/>
        <v>26636405.16</v>
      </c>
      <c r="G11" s="16">
        <f t="shared" ca="1" si="1"/>
        <v>106437335.64</v>
      </c>
    </row>
    <row r="12" spans="2:7">
      <c r="B12" s="15" t="s">
        <v>121</v>
      </c>
      <c r="C12" s="16">
        <v>146543443.19999999</v>
      </c>
      <c r="D12" s="14">
        <v>2023</v>
      </c>
      <c r="E12" s="14" t="s">
        <v>112</v>
      </c>
      <c r="F12" s="17">
        <f t="shared" ca="1" si="0"/>
        <v>29315426.640000001</v>
      </c>
      <c r="G12" s="16">
        <f t="shared" ca="1" si="1"/>
        <v>117228016.55999999</v>
      </c>
    </row>
    <row r="13" spans="2:7">
      <c r="B13" s="15" t="s">
        <v>122</v>
      </c>
      <c r="C13" s="16">
        <v>16608345.6</v>
      </c>
      <c r="D13" s="14">
        <v>2022</v>
      </c>
      <c r="E13" s="14" t="s">
        <v>112</v>
      </c>
      <c r="F13" s="17">
        <f t="shared" ca="1" si="0"/>
        <v>3332857.12</v>
      </c>
      <c r="G13" s="16">
        <f t="shared" ca="1" si="1"/>
        <v>13275488.48</v>
      </c>
    </row>
    <row r="14" spans="2:7">
      <c r="B14" s="15" t="s">
        <v>123</v>
      </c>
      <c r="C14" s="16">
        <v>33034848</v>
      </c>
      <c r="D14" s="14">
        <v>2019</v>
      </c>
      <c r="E14" s="14" t="s">
        <v>112</v>
      </c>
      <c r="F14" s="17">
        <f t="shared" ca="1" si="0"/>
        <v>6625778.6000000006</v>
      </c>
      <c r="G14" s="16">
        <f t="shared" ca="1" si="1"/>
        <v>26409069.399999999</v>
      </c>
    </row>
    <row r="15" spans="2:7" ht="30">
      <c r="B15" s="15" t="s">
        <v>124</v>
      </c>
      <c r="C15" s="16">
        <v>49461350.399999999</v>
      </c>
      <c r="D15" s="14">
        <v>2020</v>
      </c>
      <c r="E15" s="14" t="s">
        <v>112</v>
      </c>
      <c r="F15" s="17">
        <f t="shared" ca="1" si="0"/>
        <v>9893448.0800000001</v>
      </c>
      <c r="G15" s="16">
        <f t="shared" ca="1" si="1"/>
        <v>39567902.32</v>
      </c>
    </row>
    <row r="16" spans="2:7">
      <c r="B16" s="15" t="s">
        <v>125</v>
      </c>
      <c r="C16" s="16">
        <v>65887852.800000004</v>
      </c>
      <c r="D16" s="14">
        <v>2020</v>
      </c>
      <c r="E16" s="14" t="s">
        <v>112</v>
      </c>
      <c r="F16" s="17">
        <f t="shared" ca="1" si="0"/>
        <v>13197093.560000002</v>
      </c>
      <c r="G16" s="16">
        <f t="shared" ca="1" si="1"/>
        <v>52690759.240000002</v>
      </c>
    </row>
    <row r="17" spans="2:7">
      <c r="B17" s="15" t="s">
        <v>126</v>
      </c>
      <c r="C17" s="16">
        <v>82314355.199999988</v>
      </c>
      <c r="D17" s="14">
        <v>2020</v>
      </c>
      <c r="E17" s="14" t="s">
        <v>112</v>
      </c>
      <c r="F17" s="17">
        <f t="shared" ca="1" si="0"/>
        <v>16474241.039999999</v>
      </c>
      <c r="G17" s="16">
        <f t="shared" ca="1" si="1"/>
        <v>65840114.159999989</v>
      </c>
    </row>
    <row r="18" spans="2:7">
      <c r="B18" s="15" t="s">
        <v>127</v>
      </c>
      <c r="C18" s="16">
        <v>98740857.600000009</v>
      </c>
      <c r="D18" s="14">
        <v>2020</v>
      </c>
      <c r="E18" s="14" t="s">
        <v>128</v>
      </c>
      <c r="F18" s="17">
        <f t="shared" ca="1" si="0"/>
        <v>19763633.520000003</v>
      </c>
      <c r="G18" s="16">
        <f t="shared" ca="1" si="1"/>
        <v>78977224.080000013</v>
      </c>
    </row>
    <row r="19" spans="2:7" ht="30">
      <c r="B19" s="15" t="s">
        <v>129</v>
      </c>
      <c r="C19" s="16">
        <v>115152576</v>
      </c>
      <c r="D19" s="14">
        <v>2020</v>
      </c>
      <c r="E19" s="14" t="s">
        <v>112</v>
      </c>
      <c r="F19" s="17">
        <f t="shared" ca="1" si="0"/>
        <v>23046397.200000003</v>
      </c>
      <c r="G19" s="16">
        <f t="shared" ca="1" si="1"/>
        <v>92106178.799999997</v>
      </c>
    </row>
    <row r="20" spans="2:7">
      <c r="B20" s="15" t="s">
        <v>130</v>
      </c>
      <c r="C20" s="16">
        <v>131431238.39999999</v>
      </c>
      <c r="D20" s="14">
        <v>2020</v>
      </c>
      <c r="E20" s="14" t="s">
        <v>112</v>
      </c>
      <c r="F20" s="17">
        <f t="shared" ca="1" si="0"/>
        <v>26292426.68</v>
      </c>
      <c r="G20" s="16">
        <f t="shared" ca="1" si="1"/>
        <v>105138811.72</v>
      </c>
    </row>
    <row r="21" spans="2:7" ht="30">
      <c r="B21" s="15" t="s">
        <v>131</v>
      </c>
      <c r="C21" s="16">
        <v>146379340.79999998</v>
      </c>
      <c r="D21" s="14">
        <v>2017</v>
      </c>
      <c r="E21" s="14" t="s">
        <v>128</v>
      </c>
      <c r="F21" s="17">
        <f t="shared" ca="1" si="0"/>
        <v>29282253.159999996</v>
      </c>
      <c r="G21" s="16">
        <f t="shared" ca="1" si="1"/>
        <v>117097087.63999999</v>
      </c>
    </row>
    <row r="22" spans="2:7">
      <c r="B22" s="15" t="s">
        <v>132</v>
      </c>
      <c r="C22" s="16">
        <v>14965843.200000001</v>
      </c>
      <c r="D22" s="14">
        <v>2017</v>
      </c>
      <c r="E22" s="14" t="s">
        <v>112</v>
      </c>
      <c r="F22" s="17">
        <f t="shared" ca="1" si="0"/>
        <v>3003580.6400000006</v>
      </c>
      <c r="G22" s="16">
        <f t="shared" ca="1" si="1"/>
        <v>11962262.560000001</v>
      </c>
    </row>
    <row r="23" spans="2:7">
      <c r="B23" s="15" t="s">
        <v>133</v>
      </c>
      <c r="C23" s="16">
        <v>31392345.599999998</v>
      </c>
      <c r="D23" s="14">
        <v>2017</v>
      </c>
      <c r="E23" s="14" t="s">
        <v>128</v>
      </c>
      <c r="F23" s="17">
        <f t="shared" ca="1" si="0"/>
        <v>6282800.1200000001</v>
      </c>
      <c r="G23" s="16">
        <f t="shared" ca="1" si="1"/>
        <v>25109545.479999997</v>
      </c>
    </row>
    <row r="24" spans="2:7">
      <c r="B24" s="15" t="s">
        <v>134</v>
      </c>
      <c r="C24" s="16">
        <v>47818848</v>
      </c>
      <c r="D24" s="14">
        <v>2017</v>
      </c>
      <c r="E24" s="14" t="s">
        <v>112</v>
      </c>
      <c r="F24" s="17">
        <f t="shared" ca="1" si="0"/>
        <v>9583058.5999999996</v>
      </c>
      <c r="G24" s="16">
        <f t="shared" ca="1" si="1"/>
        <v>38235789.399999999</v>
      </c>
    </row>
    <row r="25" spans="2:7" ht="30">
      <c r="B25" s="15" t="s">
        <v>135</v>
      </c>
      <c r="C25" s="16">
        <v>64245350.399999999</v>
      </c>
      <c r="D25" s="14">
        <v>2017</v>
      </c>
      <c r="E25" s="14" t="s">
        <v>112</v>
      </c>
      <c r="F25" s="17">
        <f t="shared" ca="1" si="0"/>
        <v>12866039.08</v>
      </c>
      <c r="G25" s="16">
        <f t="shared" ca="1" si="1"/>
        <v>51379311.32</v>
      </c>
    </row>
    <row r="26" spans="2:7">
      <c r="B26" s="15" t="s">
        <v>136</v>
      </c>
      <c r="C26" s="16">
        <v>80671852.799999997</v>
      </c>
      <c r="D26" s="14">
        <v>2017</v>
      </c>
      <c r="E26" s="14" t="s">
        <v>112</v>
      </c>
      <c r="F26" s="17">
        <f t="shared" ca="1" si="0"/>
        <v>16139834.560000001</v>
      </c>
      <c r="G26" s="16">
        <f t="shared" ca="1" si="1"/>
        <v>64532018.239999995</v>
      </c>
    </row>
    <row r="27" spans="2:7" ht="30">
      <c r="B27" s="15" t="s">
        <v>137</v>
      </c>
      <c r="C27" s="16">
        <v>97098355.199999988</v>
      </c>
      <c r="D27" s="14">
        <v>2017</v>
      </c>
      <c r="E27" s="14" t="s">
        <v>112</v>
      </c>
      <c r="F27" s="17">
        <f t="shared" ca="1" si="0"/>
        <v>19425975.039999999</v>
      </c>
      <c r="G27" s="16">
        <f t="shared" ca="1" si="1"/>
        <v>77672380.159999996</v>
      </c>
    </row>
    <row r="28" spans="2:7">
      <c r="B28" s="15" t="s">
        <v>138</v>
      </c>
      <c r="C28" s="16">
        <v>113524857.60000001</v>
      </c>
      <c r="D28" s="14">
        <v>2015</v>
      </c>
      <c r="E28" s="14" t="s">
        <v>112</v>
      </c>
      <c r="F28" s="17">
        <f t="shared" ca="1" si="0"/>
        <v>22717838.520000003</v>
      </c>
      <c r="G28" s="16">
        <f t="shared" ca="1" si="1"/>
        <v>90807019.080000013</v>
      </c>
    </row>
    <row r="29" spans="2:7">
      <c r="B29" s="15" t="s">
        <v>139</v>
      </c>
      <c r="C29" s="16">
        <v>129936576</v>
      </c>
      <c r="D29" s="14">
        <v>2015</v>
      </c>
      <c r="E29" s="14" t="s">
        <v>128</v>
      </c>
      <c r="F29" s="17">
        <f t="shared" ca="1" si="0"/>
        <v>26002333.200000003</v>
      </c>
      <c r="G29" s="16">
        <f t="shared" ca="1" si="1"/>
        <v>103934242.8</v>
      </c>
    </row>
    <row r="30" spans="2:7" ht="30">
      <c r="B30" s="15" t="s">
        <v>140</v>
      </c>
      <c r="C30" s="16">
        <v>146215238.40000001</v>
      </c>
      <c r="D30" s="14">
        <v>2015</v>
      </c>
      <c r="E30" s="14" t="s">
        <v>128</v>
      </c>
      <c r="F30" s="17">
        <f t="shared" ca="1" si="0"/>
        <v>29244717.680000003</v>
      </c>
      <c r="G30" s="16">
        <f t="shared" ca="1" si="1"/>
        <v>116970520.72</v>
      </c>
    </row>
    <row r="31" spans="2:7">
      <c r="B31" s="15" t="s">
        <v>141</v>
      </c>
      <c r="C31" s="16">
        <v>28107340.799999997</v>
      </c>
      <c r="D31" s="14">
        <v>2015</v>
      </c>
      <c r="E31" s="14" t="s">
        <v>128</v>
      </c>
      <c r="F31" s="17">
        <f t="shared" ca="1" si="0"/>
        <v>5638178.1600000001</v>
      </c>
      <c r="G31" s="16">
        <f t="shared" ca="1" si="1"/>
        <v>22469162.639999997</v>
      </c>
    </row>
    <row r="32" spans="2:7">
      <c r="B32" s="15" t="s">
        <v>142</v>
      </c>
      <c r="C32" s="16">
        <v>44533843.199999996</v>
      </c>
      <c r="D32" s="14">
        <v>2015</v>
      </c>
      <c r="E32" s="14" t="s">
        <v>128</v>
      </c>
      <c r="F32" s="17">
        <f t="shared" ca="1" si="0"/>
        <v>8918679.6399999987</v>
      </c>
      <c r="G32" s="16">
        <f t="shared" ca="1" si="1"/>
        <v>35615163.559999995</v>
      </c>
    </row>
    <row r="33" spans="2:7" ht="30">
      <c r="B33" s="15" t="s">
        <v>143</v>
      </c>
      <c r="C33" s="16">
        <v>60960345.599999994</v>
      </c>
      <c r="D33" s="14">
        <v>2015</v>
      </c>
      <c r="E33" s="14" t="s">
        <v>112</v>
      </c>
      <c r="F33" s="17">
        <f t="shared" ca="1" si="0"/>
        <v>12203299.119999999</v>
      </c>
      <c r="G33" s="16">
        <f t="shared" ca="1" si="1"/>
        <v>48757046.479999997</v>
      </c>
    </row>
    <row r="34" spans="2:7">
      <c r="B34" s="15" t="s">
        <v>144</v>
      </c>
      <c r="C34" s="16">
        <v>77386848</v>
      </c>
      <c r="D34" s="14">
        <v>2015</v>
      </c>
      <c r="E34" s="14" t="s">
        <v>112</v>
      </c>
      <c r="F34" s="17">
        <f t="shared" ca="1" si="0"/>
        <v>15484397.600000001</v>
      </c>
      <c r="G34" s="16">
        <f t="shared" ca="1" si="1"/>
        <v>61902450.399999999</v>
      </c>
    </row>
    <row r="35" spans="2:7">
      <c r="B35" s="15" t="s">
        <v>145</v>
      </c>
      <c r="C35" s="16">
        <v>93813350.399999991</v>
      </c>
      <c r="D35" s="14">
        <v>2015</v>
      </c>
      <c r="E35" s="14" t="s">
        <v>112</v>
      </c>
      <c r="F35" s="17">
        <f t="shared" ca="1" si="0"/>
        <v>18779280.079999998</v>
      </c>
      <c r="G35" s="16">
        <f t="shared" ca="1" si="1"/>
        <v>75034070.319999993</v>
      </c>
    </row>
    <row r="36" spans="2:7" ht="30">
      <c r="B36" s="15" t="s">
        <v>146</v>
      </c>
      <c r="C36" s="16">
        <v>110239852.8</v>
      </c>
      <c r="D36" s="14">
        <v>2015</v>
      </c>
      <c r="E36" s="14" t="s">
        <v>112</v>
      </c>
      <c r="F36" s="17">
        <f t="shared" ca="1" si="0"/>
        <v>22050243.560000002</v>
      </c>
      <c r="G36" s="16">
        <f t="shared" ca="1" si="1"/>
        <v>88189609.239999995</v>
      </c>
    </row>
    <row r="37" spans="2:7">
      <c r="B37" s="15" t="s">
        <v>147</v>
      </c>
      <c r="C37" s="16">
        <v>126666355.19999999</v>
      </c>
      <c r="D37" s="14">
        <v>2015</v>
      </c>
      <c r="E37" s="14" t="s">
        <v>112</v>
      </c>
      <c r="F37" s="17">
        <f t="shared" ca="1" si="0"/>
        <v>25356986.039999999</v>
      </c>
      <c r="G37" s="16">
        <f t="shared" ca="1" si="1"/>
        <v>101309369.16</v>
      </c>
    </row>
    <row r="38" spans="2:7">
      <c r="B38" s="15" t="s">
        <v>148</v>
      </c>
      <c r="C38" s="16">
        <v>143092857.59999999</v>
      </c>
      <c r="D38" s="14">
        <v>2015</v>
      </c>
      <c r="E38" s="14" t="s">
        <v>128</v>
      </c>
      <c r="F38" s="17">
        <f t="shared" ca="1" si="0"/>
        <v>28643540.52</v>
      </c>
      <c r="G38" s="16">
        <f t="shared" ca="1" si="1"/>
        <v>114449317.08</v>
      </c>
    </row>
    <row r="39" spans="2:7" ht="30">
      <c r="B39" s="15" t="s">
        <v>149</v>
      </c>
      <c r="C39" s="16">
        <v>26448576</v>
      </c>
      <c r="D39" s="14">
        <v>2015</v>
      </c>
      <c r="E39" s="14" t="s">
        <v>128</v>
      </c>
      <c r="F39" s="17">
        <f t="shared" ca="1" si="0"/>
        <v>5304198.2</v>
      </c>
      <c r="G39" s="16">
        <f t="shared" ca="1" si="1"/>
        <v>21144377.800000001</v>
      </c>
    </row>
    <row r="40" spans="2:7">
      <c r="B40" s="15" t="s">
        <v>150</v>
      </c>
      <c r="C40" s="16">
        <v>42727238.399999999</v>
      </c>
      <c r="D40" s="14">
        <v>2015</v>
      </c>
      <c r="E40" s="14" t="s">
        <v>128</v>
      </c>
      <c r="F40" s="17">
        <f t="shared" ca="1" si="0"/>
        <v>8560118.6799999997</v>
      </c>
      <c r="G40" s="16">
        <f t="shared" ca="1" si="1"/>
        <v>34167119.719999999</v>
      </c>
    </row>
    <row r="41" spans="2:7">
      <c r="B41" s="15" t="s">
        <v>151</v>
      </c>
      <c r="C41" s="16">
        <v>57675340.800000004</v>
      </c>
      <c r="D41" s="14">
        <v>2015</v>
      </c>
      <c r="E41" s="14" t="s">
        <v>128</v>
      </c>
      <c r="F41" s="17">
        <f t="shared" ca="1" si="0"/>
        <v>11547908.160000002</v>
      </c>
      <c r="G41" s="16">
        <f t="shared" ca="1" si="1"/>
        <v>46127432.640000001</v>
      </c>
    </row>
    <row r="42" spans="2:7">
      <c r="B42" s="15" t="s">
        <v>152</v>
      </c>
      <c r="C42" s="16">
        <v>74101843.200000003</v>
      </c>
      <c r="D42" s="14">
        <v>2015</v>
      </c>
      <c r="E42" s="14" t="s">
        <v>128</v>
      </c>
      <c r="F42" s="17">
        <f t="shared" ca="1" si="0"/>
        <v>14840247.640000001</v>
      </c>
      <c r="G42" s="16">
        <f t="shared" ca="1" si="1"/>
        <v>59261595.560000002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18C1-C8A0-47B6-8B25-F487EA031E1F}">
  <dimension ref="B2:F42"/>
  <sheetViews>
    <sheetView workbookViewId="0">
      <selection activeCell="B12" sqref="B12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19" t="s">
        <v>6</v>
      </c>
      <c r="C2" s="19" t="s">
        <v>7</v>
      </c>
      <c r="D2" s="19" t="s">
        <v>75</v>
      </c>
      <c r="E2" s="20" t="s">
        <v>153</v>
      </c>
      <c r="F2" s="20" t="s">
        <v>154</v>
      </c>
    </row>
    <row r="3" spans="2:6">
      <c r="B3" s="19" t="s">
        <v>28</v>
      </c>
      <c r="C3" s="19">
        <v>10</v>
      </c>
      <c r="D3" s="19"/>
      <c r="E3" s="21">
        <v>45430</v>
      </c>
      <c r="F3" s="21">
        <f>EDATE(E3, 24)</f>
        <v>46160</v>
      </c>
    </row>
    <row r="4" spans="2:6">
      <c r="B4" s="19" t="s">
        <v>29</v>
      </c>
      <c r="C4" s="19">
        <v>11</v>
      </c>
      <c r="D4" s="19"/>
      <c r="E4" s="21">
        <v>43935</v>
      </c>
      <c r="F4" s="21">
        <f>EDATE(E4, 24)</f>
        <v>44665</v>
      </c>
    </row>
    <row r="5" spans="2:6">
      <c r="B5" s="19" t="s">
        <v>32</v>
      </c>
      <c r="C5" s="19">
        <v>12</v>
      </c>
      <c r="D5" s="19">
        <v>2</v>
      </c>
      <c r="E5" s="21">
        <v>44393</v>
      </c>
      <c r="F5" s="21">
        <f>EDATE(E5, 24)</f>
        <v>45123</v>
      </c>
    </row>
    <row r="6" spans="2:6">
      <c r="B6" s="19" t="s">
        <v>33</v>
      </c>
      <c r="C6" s="19">
        <v>13</v>
      </c>
      <c r="D6" s="19"/>
      <c r="E6" s="21">
        <v>44393</v>
      </c>
      <c r="F6" s="21">
        <f>EDATE(E6, 24)</f>
        <v>45123</v>
      </c>
    </row>
    <row r="41" spans="2:6">
      <c r="B41" s="19" t="s">
        <v>155</v>
      </c>
      <c r="C41" s="19">
        <v>6</v>
      </c>
      <c r="D41" s="19">
        <v>1</v>
      </c>
      <c r="E41" s="21">
        <v>45549</v>
      </c>
      <c r="F41" s="21">
        <f>EDATE(E41, 24)</f>
        <v>46279</v>
      </c>
    </row>
    <row r="42" spans="2:6">
      <c r="B42" s="19" t="s">
        <v>156</v>
      </c>
      <c r="C42" s="19">
        <v>7</v>
      </c>
      <c r="D42" s="19">
        <v>2</v>
      </c>
      <c r="E42" s="21">
        <v>45550</v>
      </c>
      <c r="F42" s="21">
        <f>EDATE(E42, 24)</f>
        <v>46280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FAE-3AAE-44C0-9CCD-F6FFBDEF2641}">
  <dimension ref="A1:H51"/>
  <sheetViews>
    <sheetView topLeftCell="A44" workbookViewId="0">
      <selection sqref="A1:A51"/>
    </sheetView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74</v>
      </c>
      <c r="B1" s="8" t="s">
        <v>6</v>
      </c>
      <c r="C1" s="8" t="s">
        <v>7</v>
      </c>
      <c r="D1" s="8" t="s">
        <v>75</v>
      </c>
      <c r="E1" s="5" t="s">
        <v>80</v>
      </c>
      <c r="F1" s="3" t="s">
        <v>157</v>
      </c>
      <c r="G1" s="8" t="s">
        <v>158</v>
      </c>
      <c r="H1" s="8" t="s">
        <v>159</v>
      </c>
    </row>
    <row r="2" spans="1:8">
      <c r="A2" t="s">
        <v>98</v>
      </c>
      <c r="B2" s="27" t="s">
        <v>160</v>
      </c>
      <c r="C2" s="8">
        <v>1</v>
      </c>
      <c r="D2" s="8">
        <v>1</v>
      </c>
      <c r="E2" s="5">
        <v>2</v>
      </c>
      <c r="F2" s="3" t="s">
        <v>161</v>
      </c>
      <c r="H2" t="s">
        <v>162</v>
      </c>
    </row>
    <row r="3" spans="1:8">
      <c r="A3" t="s">
        <v>98</v>
      </c>
      <c r="B3" s="27" t="s">
        <v>14</v>
      </c>
      <c r="C3" s="8">
        <f>C2+1</f>
        <v>2</v>
      </c>
      <c r="D3" s="8">
        <v>2</v>
      </c>
      <c r="E3" s="5">
        <v>8</v>
      </c>
      <c r="F3" s="3"/>
      <c r="G3" t="s">
        <v>161</v>
      </c>
      <c r="H3" t="s">
        <v>162</v>
      </c>
    </row>
    <row r="4" spans="1:8">
      <c r="A4" t="s">
        <v>98</v>
      </c>
      <c r="B4" s="27" t="s">
        <v>17</v>
      </c>
      <c r="C4" s="8">
        <f t="shared" ref="C4:C51" si="0">C3+1</f>
        <v>3</v>
      </c>
      <c r="D4" s="8">
        <v>3</v>
      </c>
      <c r="E4" s="5">
        <v>11</v>
      </c>
      <c r="F4" s="3" t="s">
        <v>163</v>
      </c>
      <c r="H4" t="s">
        <v>164</v>
      </c>
    </row>
    <row r="5" spans="1:8">
      <c r="A5" t="s">
        <v>98</v>
      </c>
      <c r="B5" s="27" t="s">
        <v>18</v>
      </c>
      <c r="C5" s="8">
        <f t="shared" si="0"/>
        <v>4</v>
      </c>
      <c r="D5" s="8">
        <v>4</v>
      </c>
      <c r="E5" s="5">
        <v>11</v>
      </c>
      <c r="F5" s="3" t="s">
        <v>161</v>
      </c>
      <c r="H5" t="s">
        <v>165</v>
      </c>
    </row>
    <row r="6" spans="1:8">
      <c r="A6" t="s">
        <v>98</v>
      </c>
      <c r="B6" s="27" t="s">
        <v>19</v>
      </c>
      <c r="C6" s="8">
        <f t="shared" si="0"/>
        <v>5</v>
      </c>
      <c r="D6" s="8">
        <v>5</v>
      </c>
      <c r="E6" s="5">
        <v>14</v>
      </c>
      <c r="F6" s="3" t="s">
        <v>163</v>
      </c>
      <c r="H6" t="s">
        <v>164</v>
      </c>
    </row>
    <row r="7" spans="1:8">
      <c r="A7" t="s">
        <v>98</v>
      </c>
      <c r="B7" s="27" t="s">
        <v>22</v>
      </c>
      <c r="C7" s="8">
        <f t="shared" si="0"/>
        <v>6</v>
      </c>
      <c r="D7" s="8">
        <f>D2</f>
        <v>1</v>
      </c>
      <c r="E7" s="5">
        <v>6</v>
      </c>
      <c r="F7" s="3" t="s">
        <v>166</v>
      </c>
      <c r="H7" t="s">
        <v>165</v>
      </c>
    </row>
    <row r="8" spans="1:8">
      <c r="A8" t="s">
        <v>98</v>
      </c>
      <c r="B8" s="27" t="s">
        <v>23</v>
      </c>
      <c r="C8" s="8">
        <f t="shared" si="0"/>
        <v>7</v>
      </c>
      <c r="D8" s="8">
        <f t="shared" ref="D8:D51" si="1">D3</f>
        <v>2</v>
      </c>
      <c r="E8" s="5">
        <v>10</v>
      </c>
      <c r="F8" s="3" t="s">
        <v>161</v>
      </c>
      <c r="H8" t="s">
        <v>167</v>
      </c>
    </row>
    <row r="9" spans="1:8">
      <c r="A9" t="s">
        <v>98</v>
      </c>
      <c r="B9" s="27" t="s">
        <v>24</v>
      </c>
      <c r="C9" s="8">
        <f t="shared" si="0"/>
        <v>8</v>
      </c>
      <c r="D9" s="8">
        <f t="shared" si="1"/>
        <v>3</v>
      </c>
      <c r="E9" s="5">
        <v>13</v>
      </c>
      <c r="F9" s="3" t="s">
        <v>161</v>
      </c>
      <c r="H9" t="s">
        <v>165</v>
      </c>
    </row>
    <row r="10" spans="1:8">
      <c r="A10" t="s">
        <v>98</v>
      </c>
      <c r="B10" s="27" t="s">
        <v>27</v>
      </c>
      <c r="C10" s="8">
        <f t="shared" si="0"/>
        <v>9</v>
      </c>
      <c r="D10" s="8">
        <f t="shared" si="1"/>
        <v>4</v>
      </c>
      <c r="E10" s="5">
        <v>12</v>
      </c>
      <c r="F10" s="3" t="s">
        <v>161</v>
      </c>
      <c r="H10" t="s">
        <v>165</v>
      </c>
    </row>
    <row r="11" spans="1:8">
      <c r="A11" t="s">
        <v>98</v>
      </c>
      <c r="B11" s="27" t="s">
        <v>28</v>
      </c>
      <c r="C11" s="8">
        <f t="shared" si="0"/>
        <v>10</v>
      </c>
      <c r="D11" s="8">
        <f t="shared" si="1"/>
        <v>5</v>
      </c>
      <c r="E11" s="5">
        <v>13</v>
      </c>
      <c r="F11" s="3" t="s">
        <v>166</v>
      </c>
      <c r="H11" t="s">
        <v>165</v>
      </c>
    </row>
    <row r="12" spans="1:8">
      <c r="A12" t="s">
        <v>98</v>
      </c>
      <c r="B12" s="27" t="s">
        <v>29</v>
      </c>
      <c r="C12" s="8">
        <f t="shared" si="0"/>
        <v>11</v>
      </c>
      <c r="D12" s="8">
        <f t="shared" si="1"/>
        <v>1</v>
      </c>
      <c r="E12" s="5">
        <v>8</v>
      </c>
      <c r="F12" s="3" t="s">
        <v>168</v>
      </c>
    </row>
    <row r="13" spans="1:8">
      <c r="A13" t="s">
        <v>98</v>
      </c>
      <c r="B13" s="27" t="s">
        <v>32</v>
      </c>
      <c r="C13" s="8">
        <f t="shared" si="0"/>
        <v>12</v>
      </c>
      <c r="D13" s="8">
        <f t="shared" si="1"/>
        <v>2</v>
      </c>
      <c r="E13" s="5">
        <v>6</v>
      </c>
      <c r="F13" s="3" t="s">
        <v>161</v>
      </c>
      <c r="H13" t="s">
        <v>162</v>
      </c>
    </row>
    <row r="14" spans="1:8">
      <c r="A14" t="s">
        <v>98</v>
      </c>
      <c r="B14" s="27" t="s">
        <v>33</v>
      </c>
      <c r="C14" s="8">
        <f t="shared" si="0"/>
        <v>13</v>
      </c>
      <c r="D14" s="8">
        <f t="shared" si="1"/>
        <v>3</v>
      </c>
      <c r="E14" s="5">
        <v>12</v>
      </c>
      <c r="F14" s="3" t="s">
        <v>169</v>
      </c>
    </row>
    <row r="15" spans="1:8">
      <c r="A15" t="s">
        <v>98</v>
      </c>
      <c r="B15" s="27" t="s">
        <v>34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169</v>
      </c>
    </row>
    <row r="16" spans="1:8">
      <c r="A16" t="s">
        <v>98</v>
      </c>
      <c r="B16" s="27" t="s">
        <v>35</v>
      </c>
      <c r="C16" s="8">
        <f t="shared" si="0"/>
        <v>15</v>
      </c>
      <c r="D16" s="8">
        <f t="shared" si="1"/>
        <v>5</v>
      </c>
      <c r="E16" s="5">
        <v>12</v>
      </c>
      <c r="F16" s="3" t="s">
        <v>168</v>
      </c>
    </row>
    <row r="17" spans="1:8">
      <c r="A17" t="s">
        <v>98</v>
      </c>
      <c r="B17" s="27" t="s">
        <v>36</v>
      </c>
      <c r="C17" s="8">
        <f t="shared" si="0"/>
        <v>16</v>
      </c>
      <c r="D17" s="8">
        <f t="shared" si="1"/>
        <v>1</v>
      </c>
      <c r="E17" s="5">
        <v>8</v>
      </c>
      <c r="F17" s="3" t="s">
        <v>161</v>
      </c>
      <c r="H17" t="s">
        <v>162</v>
      </c>
    </row>
    <row r="18" spans="1:8">
      <c r="A18" t="s">
        <v>98</v>
      </c>
      <c r="B18" s="27" t="s">
        <v>37</v>
      </c>
      <c r="C18" s="8">
        <f t="shared" si="0"/>
        <v>17</v>
      </c>
      <c r="D18" s="8">
        <f t="shared" si="1"/>
        <v>2</v>
      </c>
      <c r="E18" s="5">
        <v>7</v>
      </c>
      <c r="F18" s="3" t="s">
        <v>168</v>
      </c>
    </row>
    <row r="19" spans="1:8">
      <c r="A19" t="s">
        <v>98</v>
      </c>
      <c r="B19" s="27" t="s">
        <v>38</v>
      </c>
      <c r="C19" s="8">
        <f t="shared" si="0"/>
        <v>18</v>
      </c>
      <c r="D19" s="8">
        <f t="shared" si="1"/>
        <v>3</v>
      </c>
      <c r="E19" s="5">
        <v>9</v>
      </c>
      <c r="F19" s="3" t="s">
        <v>170</v>
      </c>
    </row>
    <row r="20" spans="1:8">
      <c r="A20" t="s">
        <v>98</v>
      </c>
      <c r="B20" s="27" t="s">
        <v>39</v>
      </c>
      <c r="C20" s="8">
        <f t="shared" si="0"/>
        <v>19</v>
      </c>
      <c r="D20" s="8">
        <f t="shared" si="1"/>
        <v>4</v>
      </c>
      <c r="E20" s="5">
        <v>12</v>
      </c>
      <c r="F20" s="3" t="s">
        <v>171</v>
      </c>
    </row>
    <row r="21" spans="1:8">
      <c r="A21" t="s">
        <v>98</v>
      </c>
      <c r="B21" s="27" t="s">
        <v>42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172</v>
      </c>
    </row>
    <row r="22" spans="1:8">
      <c r="A22" t="s">
        <v>98</v>
      </c>
      <c r="B22" s="27" t="s">
        <v>43</v>
      </c>
      <c r="C22" s="8">
        <f t="shared" si="0"/>
        <v>21</v>
      </c>
      <c r="D22" s="8">
        <f t="shared" si="1"/>
        <v>1</v>
      </c>
      <c r="E22" s="5">
        <v>3</v>
      </c>
      <c r="F22" s="3" t="s">
        <v>168</v>
      </c>
    </row>
    <row r="23" spans="1:8">
      <c r="A23" t="s">
        <v>98</v>
      </c>
      <c r="B23" s="27" t="s">
        <v>44</v>
      </c>
      <c r="C23" s="8">
        <f t="shared" si="0"/>
        <v>22</v>
      </c>
      <c r="D23" s="8">
        <f t="shared" si="1"/>
        <v>2</v>
      </c>
      <c r="E23" s="5">
        <v>6</v>
      </c>
      <c r="F23" s="3" t="s">
        <v>161</v>
      </c>
    </row>
    <row r="24" spans="1:8">
      <c r="A24" t="s">
        <v>98</v>
      </c>
      <c r="B24" s="27" t="s">
        <v>45</v>
      </c>
      <c r="C24" s="8">
        <f t="shared" si="0"/>
        <v>23</v>
      </c>
      <c r="D24" s="8">
        <f t="shared" si="1"/>
        <v>3</v>
      </c>
      <c r="E24" s="5">
        <v>12</v>
      </c>
      <c r="F24" s="3" t="s">
        <v>168</v>
      </c>
    </row>
    <row r="25" spans="1:8">
      <c r="A25" t="s">
        <v>98</v>
      </c>
      <c r="B25" s="27" t="s">
        <v>46</v>
      </c>
      <c r="C25" s="8">
        <f t="shared" si="0"/>
        <v>24</v>
      </c>
      <c r="D25" s="8">
        <f t="shared" si="1"/>
        <v>4</v>
      </c>
      <c r="E25" s="5">
        <v>11</v>
      </c>
      <c r="F25" s="3" t="s">
        <v>173</v>
      </c>
    </row>
    <row r="26" spans="1:8">
      <c r="A26" t="s">
        <v>98</v>
      </c>
      <c r="B26" s="27" t="s">
        <v>49</v>
      </c>
      <c r="C26" s="8">
        <f t="shared" si="0"/>
        <v>25</v>
      </c>
      <c r="D26" s="8">
        <f t="shared" si="1"/>
        <v>5</v>
      </c>
      <c r="E26" s="5">
        <v>12</v>
      </c>
      <c r="F26" s="3" t="s">
        <v>169</v>
      </c>
    </row>
    <row r="27" spans="1:8">
      <c r="A27" t="s">
        <v>98</v>
      </c>
      <c r="B27" s="27" t="s">
        <v>50</v>
      </c>
      <c r="C27" s="8">
        <f t="shared" si="0"/>
        <v>26</v>
      </c>
      <c r="D27" s="8">
        <f t="shared" si="1"/>
        <v>1</v>
      </c>
      <c r="E27" s="5">
        <v>6</v>
      </c>
      <c r="F27" s="3" t="s">
        <v>168</v>
      </c>
    </row>
    <row r="28" spans="1:8">
      <c r="A28" t="s">
        <v>98</v>
      </c>
      <c r="B28" s="27" t="s">
        <v>51</v>
      </c>
      <c r="C28" s="8">
        <f t="shared" si="0"/>
        <v>27</v>
      </c>
      <c r="D28" s="8">
        <f t="shared" si="1"/>
        <v>2</v>
      </c>
      <c r="E28" s="5">
        <v>5</v>
      </c>
      <c r="F28" s="3" t="s">
        <v>161</v>
      </c>
      <c r="H28" t="s">
        <v>165</v>
      </c>
    </row>
    <row r="29" spans="1:8">
      <c r="A29" t="s">
        <v>98</v>
      </c>
      <c r="B29" s="27" t="s">
        <v>52</v>
      </c>
      <c r="C29" s="8">
        <f t="shared" si="0"/>
        <v>28</v>
      </c>
      <c r="D29" s="8">
        <f t="shared" si="1"/>
        <v>3</v>
      </c>
      <c r="E29" s="5">
        <v>9</v>
      </c>
      <c r="F29" s="3" t="s">
        <v>161</v>
      </c>
      <c r="H29" t="s">
        <v>165</v>
      </c>
    </row>
    <row r="30" spans="1:8">
      <c r="A30" t="s">
        <v>98</v>
      </c>
      <c r="B30" s="27" t="s">
        <v>53</v>
      </c>
      <c r="C30" s="8">
        <f t="shared" si="0"/>
        <v>29</v>
      </c>
      <c r="D30" s="8">
        <f t="shared" si="1"/>
        <v>4</v>
      </c>
      <c r="E30" s="5">
        <v>12</v>
      </c>
      <c r="F30" s="3" t="s">
        <v>169</v>
      </c>
    </row>
    <row r="31" spans="1:8">
      <c r="A31" t="s">
        <v>98</v>
      </c>
      <c r="B31" s="27" t="s">
        <v>54</v>
      </c>
      <c r="C31" s="8">
        <f t="shared" si="0"/>
        <v>30</v>
      </c>
      <c r="D31" s="8">
        <f t="shared" si="1"/>
        <v>5</v>
      </c>
      <c r="E31" s="5">
        <v>12</v>
      </c>
      <c r="F31" s="3" t="s">
        <v>161</v>
      </c>
    </row>
    <row r="32" spans="1:8">
      <c r="A32" t="s">
        <v>98</v>
      </c>
      <c r="B32" s="27" t="s">
        <v>55</v>
      </c>
      <c r="C32" s="8">
        <f t="shared" si="0"/>
        <v>31</v>
      </c>
      <c r="D32" s="8">
        <f t="shared" si="1"/>
        <v>1</v>
      </c>
      <c r="E32" s="5">
        <v>7</v>
      </c>
      <c r="F32" s="3"/>
      <c r="G32" t="s">
        <v>169</v>
      </c>
    </row>
    <row r="33" spans="1:8">
      <c r="A33" t="s">
        <v>98</v>
      </c>
      <c r="B33" s="27" t="s">
        <v>56</v>
      </c>
      <c r="C33" s="8">
        <f t="shared" si="0"/>
        <v>32</v>
      </c>
      <c r="D33" s="8">
        <f t="shared" si="1"/>
        <v>2</v>
      </c>
      <c r="E33" s="5">
        <v>7</v>
      </c>
      <c r="F33" s="3" t="s">
        <v>161</v>
      </c>
      <c r="H33" t="s">
        <v>162</v>
      </c>
    </row>
    <row r="34" spans="1:8">
      <c r="A34" t="s">
        <v>98</v>
      </c>
      <c r="B34" s="27" t="s">
        <v>57</v>
      </c>
      <c r="C34" s="8">
        <f t="shared" si="0"/>
        <v>33</v>
      </c>
      <c r="D34" s="8">
        <f t="shared" si="1"/>
        <v>3</v>
      </c>
      <c r="E34" s="5">
        <v>13</v>
      </c>
      <c r="F34" s="3" t="s">
        <v>161</v>
      </c>
      <c r="H34" t="s">
        <v>162</v>
      </c>
    </row>
    <row r="35" spans="1:8">
      <c r="A35" t="s">
        <v>98</v>
      </c>
      <c r="B35" s="27" t="s">
        <v>58</v>
      </c>
      <c r="C35" s="8">
        <f t="shared" si="0"/>
        <v>34</v>
      </c>
      <c r="D35" s="8">
        <f t="shared" si="1"/>
        <v>4</v>
      </c>
      <c r="E35" s="5">
        <v>14</v>
      </c>
      <c r="F35" s="3" t="s">
        <v>161</v>
      </c>
      <c r="H35" t="s">
        <v>162</v>
      </c>
    </row>
    <row r="36" spans="1:8">
      <c r="A36" t="s">
        <v>98</v>
      </c>
      <c r="B36" s="27" t="s">
        <v>59</v>
      </c>
      <c r="C36" s="8">
        <f t="shared" si="0"/>
        <v>35</v>
      </c>
      <c r="D36" s="8">
        <f t="shared" si="1"/>
        <v>5</v>
      </c>
      <c r="E36" s="5">
        <v>14</v>
      </c>
      <c r="F36" s="3" t="s">
        <v>161</v>
      </c>
      <c r="H36" t="s">
        <v>165</v>
      </c>
    </row>
    <row r="37" spans="1:8">
      <c r="A37" t="s">
        <v>98</v>
      </c>
      <c r="B37" s="27" t="s">
        <v>60</v>
      </c>
      <c r="C37" s="8">
        <f t="shared" si="0"/>
        <v>36</v>
      </c>
      <c r="D37" s="8">
        <f t="shared" si="1"/>
        <v>1</v>
      </c>
      <c r="E37" s="5">
        <v>8</v>
      </c>
      <c r="F37" s="3" t="s">
        <v>161</v>
      </c>
    </row>
    <row r="38" spans="1:8">
      <c r="A38" t="s">
        <v>98</v>
      </c>
      <c r="B38" s="27" t="s">
        <v>43</v>
      </c>
      <c r="C38" s="8">
        <f t="shared" si="0"/>
        <v>37</v>
      </c>
      <c r="D38" s="8">
        <f t="shared" si="1"/>
        <v>2</v>
      </c>
      <c r="E38" s="5">
        <v>8</v>
      </c>
      <c r="F38" s="3" t="s">
        <v>168</v>
      </c>
    </row>
    <row r="39" spans="1:8">
      <c r="A39" t="s">
        <v>98</v>
      </c>
      <c r="B39" s="27" t="s">
        <v>54</v>
      </c>
      <c r="C39" s="8">
        <f t="shared" si="0"/>
        <v>38</v>
      </c>
      <c r="D39" s="8">
        <f t="shared" si="1"/>
        <v>3</v>
      </c>
      <c r="E39" s="5">
        <v>9</v>
      </c>
      <c r="F39" s="3" t="s">
        <v>161</v>
      </c>
    </row>
    <row r="40" spans="1:8">
      <c r="A40" t="s">
        <v>98</v>
      </c>
      <c r="B40" s="27" t="s">
        <v>61</v>
      </c>
      <c r="C40" s="8">
        <f t="shared" si="0"/>
        <v>39</v>
      </c>
      <c r="D40" s="8">
        <f t="shared" si="1"/>
        <v>4</v>
      </c>
      <c r="E40" s="5">
        <v>13</v>
      </c>
      <c r="F40" s="3" t="s">
        <v>161</v>
      </c>
      <c r="H40" t="s">
        <v>165</v>
      </c>
    </row>
    <row r="41" spans="1:8">
      <c r="A41" t="s">
        <v>98</v>
      </c>
      <c r="B41" s="27" t="s">
        <v>51</v>
      </c>
      <c r="C41" s="8">
        <f t="shared" si="0"/>
        <v>40</v>
      </c>
      <c r="D41" s="8">
        <f t="shared" si="1"/>
        <v>5</v>
      </c>
      <c r="E41" s="5">
        <v>13</v>
      </c>
      <c r="F41" s="3" t="s">
        <v>161</v>
      </c>
      <c r="H41" t="s">
        <v>165</v>
      </c>
    </row>
    <row r="42" spans="1:8">
      <c r="A42" t="s">
        <v>98</v>
      </c>
      <c r="B42" s="27" t="s">
        <v>62</v>
      </c>
      <c r="C42" s="8">
        <f t="shared" si="0"/>
        <v>41</v>
      </c>
      <c r="D42" s="8">
        <f t="shared" si="1"/>
        <v>1</v>
      </c>
      <c r="E42" s="5">
        <v>3</v>
      </c>
      <c r="F42" s="3" t="s">
        <v>169</v>
      </c>
    </row>
    <row r="43" spans="1:8">
      <c r="A43" t="s">
        <v>98</v>
      </c>
      <c r="B43" s="27" t="s">
        <v>63</v>
      </c>
      <c r="C43" s="8">
        <f t="shared" si="0"/>
        <v>42</v>
      </c>
      <c r="D43" s="8">
        <f t="shared" si="1"/>
        <v>2</v>
      </c>
      <c r="E43" s="5">
        <v>8</v>
      </c>
      <c r="F43" s="3" t="s">
        <v>168</v>
      </c>
    </row>
    <row r="44" spans="1:8">
      <c r="A44" t="s">
        <v>98</v>
      </c>
      <c r="B44" s="27" t="s">
        <v>64</v>
      </c>
      <c r="C44" s="8">
        <f t="shared" si="0"/>
        <v>43</v>
      </c>
      <c r="D44" s="8">
        <f t="shared" si="1"/>
        <v>3</v>
      </c>
      <c r="E44" s="5">
        <v>11</v>
      </c>
      <c r="F44" s="3" t="s">
        <v>171</v>
      </c>
    </row>
    <row r="45" spans="1:8">
      <c r="A45" t="s">
        <v>98</v>
      </c>
      <c r="B45" s="27" t="s">
        <v>66</v>
      </c>
      <c r="C45" s="8">
        <f t="shared" si="0"/>
        <v>44</v>
      </c>
      <c r="D45" s="8">
        <f t="shared" si="1"/>
        <v>4</v>
      </c>
      <c r="E45" s="5">
        <v>12</v>
      </c>
      <c r="F45" s="3" t="s">
        <v>161</v>
      </c>
    </row>
    <row r="46" spans="1:8">
      <c r="A46" t="s">
        <v>98</v>
      </c>
      <c r="B46" s="27" t="s">
        <v>67</v>
      </c>
      <c r="C46" s="8">
        <f t="shared" si="0"/>
        <v>45</v>
      </c>
      <c r="D46" s="8">
        <f t="shared" si="1"/>
        <v>5</v>
      </c>
      <c r="E46" s="5">
        <v>15</v>
      </c>
      <c r="F46" s="3" t="s">
        <v>168</v>
      </c>
    </row>
    <row r="47" spans="1:8">
      <c r="A47" t="s">
        <v>98</v>
      </c>
      <c r="B47" s="27" t="s">
        <v>68</v>
      </c>
      <c r="C47" s="8">
        <f t="shared" si="0"/>
        <v>46</v>
      </c>
      <c r="D47" s="8">
        <f t="shared" si="1"/>
        <v>1</v>
      </c>
      <c r="E47" s="5">
        <v>4</v>
      </c>
      <c r="F47" s="3" t="s">
        <v>171</v>
      </c>
    </row>
    <row r="48" spans="1:8">
      <c r="A48" t="s">
        <v>98</v>
      </c>
      <c r="B48" s="27" t="s">
        <v>70</v>
      </c>
      <c r="C48" s="8">
        <f t="shared" si="0"/>
        <v>47</v>
      </c>
      <c r="D48" s="8">
        <f t="shared" si="1"/>
        <v>2</v>
      </c>
      <c r="E48" s="5">
        <v>7</v>
      </c>
      <c r="F48" s="3" t="s">
        <v>174</v>
      </c>
    </row>
    <row r="49" spans="1:6">
      <c r="A49" t="s">
        <v>98</v>
      </c>
      <c r="B49" s="27" t="s">
        <v>71</v>
      </c>
      <c r="C49" s="8">
        <f t="shared" si="0"/>
        <v>48</v>
      </c>
      <c r="D49" s="8">
        <f t="shared" si="1"/>
        <v>3</v>
      </c>
      <c r="E49" s="5">
        <v>11</v>
      </c>
      <c r="F49" s="3" t="s">
        <v>168</v>
      </c>
    </row>
    <row r="50" spans="1:6">
      <c r="A50" t="s">
        <v>98</v>
      </c>
      <c r="B50" s="27" t="s">
        <v>72</v>
      </c>
      <c r="C50" s="8">
        <f t="shared" si="0"/>
        <v>49</v>
      </c>
      <c r="D50" s="8">
        <f t="shared" si="1"/>
        <v>4</v>
      </c>
      <c r="E50" s="5">
        <v>11</v>
      </c>
      <c r="F50" s="3" t="s">
        <v>170</v>
      </c>
    </row>
    <row r="51" spans="1:6">
      <c r="A51" t="s">
        <v>98</v>
      </c>
      <c r="B51" s="27" t="s">
        <v>73</v>
      </c>
      <c r="C51" s="8">
        <f t="shared" si="0"/>
        <v>50</v>
      </c>
      <c r="D51" s="8">
        <f t="shared" si="1"/>
        <v>5</v>
      </c>
      <c r="E51" s="5">
        <v>10</v>
      </c>
      <c r="F51" s="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4B-6F4E-444D-93B2-E23E2D3BEB6D}">
  <dimension ref="A1:E25"/>
  <sheetViews>
    <sheetView workbookViewId="0">
      <selection activeCell="J22" sqref="H1:J22"/>
    </sheetView>
  </sheetViews>
  <sheetFormatPr defaultRowHeight="15"/>
  <sheetData>
    <row r="1" spans="1:5" ht="30.75">
      <c r="A1" s="23" t="s">
        <v>175</v>
      </c>
      <c r="B1" s="23" t="s">
        <v>176</v>
      </c>
      <c r="C1" s="23" t="s">
        <v>177</v>
      </c>
      <c r="D1" s="23" t="s">
        <v>178</v>
      </c>
      <c r="E1" s="24" t="s">
        <v>179</v>
      </c>
    </row>
    <row r="2" spans="1:5">
      <c r="A2" t="s">
        <v>180</v>
      </c>
      <c r="B2" t="s">
        <v>181</v>
      </c>
      <c r="C2" t="s">
        <v>180</v>
      </c>
      <c r="D2">
        <v>21</v>
      </c>
      <c r="E2">
        <v>1</v>
      </c>
    </row>
    <row r="3" spans="1:5">
      <c r="A3" t="s">
        <v>182</v>
      </c>
      <c r="B3" t="s">
        <v>183</v>
      </c>
      <c r="C3" t="s">
        <v>182</v>
      </c>
      <c r="D3">
        <v>20</v>
      </c>
      <c r="E3">
        <v>2</v>
      </c>
    </row>
    <row r="4" spans="1:5">
      <c r="A4" t="s">
        <v>173</v>
      </c>
      <c r="B4" t="s">
        <v>184</v>
      </c>
      <c r="C4" t="s">
        <v>173</v>
      </c>
      <c r="D4">
        <v>19</v>
      </c>
      <c r="E4">
        <v>3</v>
      </c>
    </row>
    <row r="5" spans="1:5">
      <c r="A5" t="s">
        <v>163</v>
      </c>
      <c r="B5" t="s">
        <v>164</v>
      </c>
      <c r="C5" t="s">
        <v>163</v>
      </c>
      <c r="D5">
        <v>18</v>
      </c>
      <c r="E5">
        <v>4</v>
      </c>
    </row>
    <row r="6" spans="1:5">
      <c r="A6" t="s">
        <v>166</v>
      </c>
      <c r="B6" t="s">
        <v>165</v>
      </c>
      <c r="C6" t="s">
        <v>166</v>
      </c>
      <c r="D6">
        <v>17</v>
      </c>
      <c r="E6">
        <v>5</v>
      </c>
    </row>
    <row r="7" spans="1:5">
      <c r="A7" t="s">
        <v>161</v>
      </c>
      <c r="B7" t="s">
        <v>162</v>
      </c>
      <c r="C7" t="s">
        <v>161</v>
      </c>
      <c r="D7">
        <v>16</v>
      </c>
      <c r="E7">
        <v>6</v>
      </c>
    </row>
    <row r="8" spans="1:5">
      <c r="A8" t="s">
        <v>170</v>
      </c>
      <c r="B8" t="s">
        <v>167</v>
      </c>
      <c r="C8" t="s">
        <v>170</v>
      </c>
      <c r="D8">
        <v>15</v>
      </c>
      <c r="E8">
        <v>7</v>
      </c>
    </row>
    <row r="9" spans="1:5">
      <c r="A9" t="s">
        <v>169</v>
      </c>
      <c r="B9" t="s">
        <v>185</v>
      </c>
      <c r="C9" t="s">
        <v>169</v>
      </c>
      <c r="D9">
        <v>14</v>
      </c>
      <c r="E9">
        <v>8</v>
      </c>
    </row>
    <row r="10" spans="1:5">
      <c r="A10" t="s">
        <v>168</v>
      </c>
      <c r="B10" t="s">
        <v>186</v>
      </c>
      <c r="C10" t="s">
        <v>168</v>
      </c>
      <c r="D10">
        <v>13</v>
      </c>
      <c r="E10">
        <v>9</v>
      </c>
    </row>
    <row r="11" spans="1:5">
      <c r="A11" t="s">
        <v>187</v>
      </c>
      <c r="B11" t="s">
        <v>188</v>
      </c>
      <c r="C11" t="s">
        <v>187</v>
      </c>
      <c r="D11">
        <v>12</v>
      </c>
      <c r="E11">
        <v>10</v>
      </c>
    </row>
    <row r="12" spans="1:5">
      <c r="A12" t="s">
        <v>174</v>
      </c>
      <c r="B12" t="s">
        <v>189</v>
      </c>
      <c r="C12" t="s">
        <v>174</v>
      </c>
      <c r="D12">
        <v>11</v>
      </c>
      <c r="E12">
        <v>11</v>
      </c>
    </row>
    <row r="13" spans="1:5">
      <c r="A13" t="s">
        <v>190</v>
      </c>
      <c r="B13" t="s">
        <v>191</v>
      </c>
      <c r="C13" t="s">
        <v>190</v>
      </c>
      <c r="D13">
        <v>10</v>
      </c>
      <c r="E13">
        <v>12</v>
      </c>
    </row>
    <row r="14" spans="1:5">
      <c r="A14" t="s">
        <v>192</v>
      </c>
      <c r="B14" t="s">
        <v>193</v>
      </c>
      <c r="C14" t="s">
        <v>192</v>
      </c>
      <c r="D14">
        <v>9</v>
      </c>
      <c r="E14">
        <v>13</v>
      </c>
    </row>
    <row r="15" spans="1:5">
      <c r="A15" t="s">
        <v>172</v>
      </c>
      <c r="B15" t="s">
        <v>194</v>
      </c>
      <c r="C15" t="s">
        <v>172</v>
      </c>
      <c r="D15">
        <v>8</v>
      </c>
      <c r="E15">
        <v>14</v>
      </c>
    </row>
    <row r="16" spans="1:5">
      <c r="A16" t="s">
        <v>195</v>
      </c>
      <c r="B16" t="s">
        <v>196</v>
      </c>
      <c r="C16" t="s">
        <v>195</v>
      </c>
      <c r="D16">
        <v>7</v>
      </c>
      <c r="E16">
        <v>15</v>
      </c>
    </row>
    <row r="17" spans="1:5">
      <c r="A17" t="s">
        <v>197</v>
      </c>
      <c r="B17" t="s">
        <v>198</v>
      </c>
      <c r="C17" t="s">
        <v>197</v>
      </c>
      <c r="D17">
        <v>6</v>
      </c>
      <c r="E17">
        <v>16</v>
      </c>
    </row>
    <row r="18" spans="1:5">
      <c r="A18" t="s">
        <v>199</v>
      </c>
      <c r="B18" t="s">
        <v>200</v>
      </c>
      <c r="C18" t="s">
        <v>199</v>
      </c>
      <c r="D18">
        <v>5</v>
      </c>
      <c r="E18">
        <v>17</v>
      </c>
    </row>
    <row r="19" spans="1:5">
      <c r="A19" t="s">
        <v>201</v>
      </c>
      <c r="B19" t="s">
        <v>202</v>
      </c>
      <c r="C19" t="s">
        <v>201</v>
      </c>
      <c r="D19">
        <v>4</v>
      </c>
      <c r="E19">
        <v>17</v>
      </c>
    </row>
    <row r="20" spans="1:5">
      <c r="A20" t="s">
        <v>203</v>
      </c>
      <c r="B20" t="s">
        <v>204</v>
      </c>
      <c r="C20" t="s">
        <v>203</v>
      </c>
      <c r="D20">
        <v>3</v>
      </c>
      <c r="E20">
        <v>17</v>
      </c>
    </row>
    <row r="21" spans="1:5">
      <c r="A21" t="s">
        <v>205</v>
      </c>
      <c r="B21" t="s">
        <v>206</v>
      </c>
      <c r="C21" t="s">
        <v>205</v>
      </c>
      <c r="D21">
        <v>2</v>
      </c>
      <c r="E21">
        <v>17</v>
      </c>
    </row>
    <row r="22" spans="1:5">
      <c r="C22" t="s">
        <v>207</v>
      </c>
      <c r="D22">
        <v>2</v>
      </c>
      <c r="E22">
        <v>17</v>
      </c>
    </row>
    <row r="23" spans="1:5">
      <c r="A23" t="s">
        <v>208</v>
      </c>
      <c r="B23" t="s">
        <v>207</v>
      </c>
      <c r="C23" t="s">
        <v>209</v>
      </c>
      <c r="D23">
        <v>1</v>
      </c>
    </row>
    <row r="24" spans="1:5">
      <c r="A24" t="s">
        <v>210</v>
      </c>
      <c r="C24" t="s">
        <v>211</v>
      </c>
      <c r="D24">
        <v>1</v>
      </c>
    </row>
    <row r="25" spans="1:5">
      <c r="C25" t="s">
        <v>210</v>
      </c>
      <c r="D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1B01-27ED-4CFC-B96A-D83D93EF5B99}">
  <dimension ref="A1:C22"/>
  <sheetViews>
    <sheetView tabSelected="1" workbookViewId="0"/>
  </sheetViews>
  <sheetFormatPr defaultRowHeight="15"/>
  <sheetData>
    <row r="1" spans="1:3" ht="30.75">
      <c r="A1" s="23" t="s">
        <v>176</v>
      </c>
      <c r="B1" s="24" t="s">
        <v>179</v>
      </c>
      <c r="C1" s="23" t="s">
        <v>212</v>
      </c>
    </row>
    <row r="2" spans="1:3">
      <c r="A2" t="s">
        <v>181</v>
      </c>
      <c r="B2">
        <v>1</v>
      </c>
      <c r="C2">
        <v>2E-3</v>
      </c>
    </row>
    <row r="3" spans="1:3">
      <c r="A3" t="s">
        <v>183</v>
      </c>
      <c r="B3">
        <v>2</v>
      </c>
      <c r="C3">
        <v>2.3199999999999998E-2</v>
      </c>
    </row>
    <row r="4" spans="1:3">
      <c r="A4" t="s">
        <v>184</v>
      </c>
      <c r="B4">
        <v>3</v>
      </c>
      <c r="C4">
        <v>5.1799999999999999E-2</v>
      </c>
    </row>
    <row r="5" spans="1:3">
      <c r="A5" t="s">
        <v>164</v>
      </c>
      <c r="B5">
        <v>4</v>
      </c>
      <c r="C5">
        <v>0.11119999999999999</v>
      </c>
    </row>
    <row r="6" spans="1:3">
      <c r="A6" t="s">
        <v>165</v>
      </c>
      <c r="B6">
        <v>5</v>
      </c>
      <c r="C6">
        <v>0.20799999999999999</v>
      </c>
    </row>
    <row r="7" spans="1:3">
      <c r="A7" t="s">
        <v>162</v>
      </c>
      <c r="B7">
        <v>6</v>
      </c>
      <c r="C7">
        <v>0.37959999999999999</v>
      </c>
    </row>
    <row r="8" spans="1:3">
      <c r="A8" t="s">
        <v>167</v>
      </c>
      <c r="B8">
        <v>7</v>
      </c>
      <c r="C8">
        <v>0.59399999999999997</v>
      </c>
    </row>
    <row r="9" spans="1:3">
      <c r="A9" t="s">
        <v>185</v>
      </c>
      <c r="B9">
        <v>8</v>
      </c>
      <c r="C9">
        <v>0.91300000000000003</v>
      </c>
    </row>
    <row r="10" spans="1:3">
      <c r="A10" t="s">
        <v>186</v>
      </c>
      <c r="B10">
        <v>9</v>
      </c>
      <c r="C10">
        <v>1.32</v>
      </c>
    </row>
    <row r="11" spans="1:3">
      <c r="A11" t="s">
        <v>188</v>
      </c>
      <c r="B11">
        <v>10</v>
      </c>
      <c r="C11">
        <v>2.6179999999999999</v>
      </c>
    </row>
    <row r="12" spans="1:3">
      <c r="A12" t="s">
        <v>189</v>
      </c>
      <c r="B12">
        <v>11</v>
      </c>
      <c r="C12">
        <v>4.62</v>
      </c>
    </row>
    <row r="13" spans="1:3">
      <c r="A13" t="s">
        <v>191</v>
      </c>
      <c r="B13">
        <v>12</v>
      </c>
      <c r="C13">
        <v>7.48</v>
      </c>
    </row>
    <row r="14" spans="1:3">
      <c r="A14" t="s">
        <v>193</v>
      </c>
      <c r="B14">
        <v>13</v>
      </c>
      <c r="C14">
        <v>10.769</v>
      </c>
    </row>
    <row r="15" spans="1:3">
      <c r="A15" t="s">
        <v>194</v>
      </c>
      <c r="B15">
        <v>14</v>
      </c>
      <c r="C15">
        <v>15.234999999999999</v>
      </c>
    </row>
    <row r="16" spans="1:3">
      <c r="A16" t="s">
        <v>196</v>
      </c>
      <c r="B16">
        <v>15</v>
      </c>
      <c r="C16">
        <v>19.942</v>
      </c>
    </row>
    <row r="17" spans="1:3">
      <c r="A17" t="s">
        <v>198</v>
      </c>
      <c r="B17">
        <v>16</v>
      </c>
      <c r="C17">
        <v>26.443999999999999</v>
      </c>
    </row>
    <row r="18" spans="1:3">
      <c r="A18" t="s">
        <v>200</v>
      </c>
      <c r="B18">
        <v>17</v>
      </c>
      <c r="C18">
        <v>35.726799999999997</v>
      </c>
    </row>
    <row r="19" spans="1:3">
      <c r="A19" t="s">
        <v>202</v>
      </c>
      <c r="B19">
        <v>17</v>
      </c>
      <c r="C19">
        <v>48.268000000000001</v>
      </c>
    </row>
    <row r="20" spans="1:3">
      <c r="A20" t="s">
        <v>204</v>
      </c>
      <c r="B20">
        <v>17</v>
      </c>
      <c r="C20">
        <v>72.866200000000006</v>
      </c>
    </row>
    <row r="21" spans="1:3">
      <c r="A21" t="s">
        <v>206</v>
      </c>
      <c r="B21">
        <v>17</v>
      </c>
      <c r="C21">
        <v>100</v>
      </c>
    </row>
    <row r="22" spans="1:3">
      <c r="A22" t="s">
        <v>207</v>
      </c>
      <c r="C2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9B48-8E52-4811-B3CB-8F28F30E96B8}">
  <dimension ref="A1:J77"/>
  <sheetViews>
    <sheetView workbookViewId="0"/>
  </sheetViews>
  <sheetFormatPr defaultRowHeight="15"/>
  <cols>
    <col min="1" max="1" width="23.140625" customWidth="1"/>
    <col min="2" max="2" width="23.85546875" customWidth="1"/>
    <col min="3" max="3" width="18.140625" bestFit="1" customWidth="1"/>
    <col min="4" max="4" width="19.42578125" bestFit="1" customWidth="1"/>
    <col min="5" max="5" width="22.5703125" customWidth="1"/>
    <col min="6" max="6" width="20.85546875" customWidth="1"/>
    <col min="7" max="7" width="13.28515625" bestFit="1" customWidth="1"/>
    <col min="8" max="8" width="11.42578125" bestFit="1" customWidth="1"/>
    <col min="9" max="9" width="22.5703125" customWidth="1"/>
    <col min="10" max="10" width="22.28515625" customWidth="1"/>
  </cols>
  <sheetData>
    <row r="1" spans="1:10">
      <c r="A1" s="28" t="s">
        <v>213</v>
      </c>
      <c r="B1" s="28" t="s">
        <v>214</v>
      </c>
      <c r="E1" s="29" t="s">
        <v>9</v>
      </c>
      <c r="F1" s="29" t="s">
        <v>215</v>
      </c>
      <c r="I1" s="30" t="s">
        <v>216</v>
      </c>
      <c r="J1" s="30" t="s">
        <v>217</v>
      </c>
    </row>
    <row r="2" spans="1:10">
      <c r="A2" s="31">
        <v>1</v>
      </c>
      <c r="B2" s="33">
        <v>122400000</v>
      </c>
      <c r="C2">
        <f t="shared" ref="C2:C18" si="0">B2*18</f>
        <v>2203200000</v>
      </c>
      <c r="E2" s="32" t="s">
        <v>12</v>
      </c>
      <c r="F2" s="33">
        <v>100000000</v>
      </c>
      <c r="I2">
        <v>1</v>
      </c>
      <c r="J2" s="33">
        <v>540000000</v>
      </c>
    </row>
    <row r="3" spans="1:10">
      <c r="A3" s="31">
        <v>2</v>
      </c>
      <c r="B3" s="33">
        <v>109800000</v>
      </c>
      <c r="C3">
        <f t="shared" si="0"/>
        <v>1976400000</v>
      </c>
      <c r="E3" s="32" t="s">
        <v>40</v>
      </c>
      <c r="F3" s="33">
        <v>300000000</v>
      </c>
      <c r="I3">
        <v>2</v>
      </c>
      <c r="J3" s="33">
        <v>500000000</v>
      </c>
    </row>
    <row r="4" spans="1:10">
      <c r="A4" s="31">
        <v>3</v>
      </c>
      <c r="B4" s="33">
        <v>126360000</v>
      </c>
      <c r="C4">
        <f t="shared" ref="C4:C18" si="1">B4*1.3</f>
        <v>164268000</v>
      </c>
      <c r="E4" s="32" t="s">
        <v>15</v>
      </c>
      <c r="F4" s="33">
        <v>390000000</v>
      </c>
      <c r="I4">
        <v>3</v>
      </c>
      <c r="J4" s="33">
        <v>800000000</v>
      </c>
    </row>
    <row r="5" spans="1:10">
      <c r="A5" s="31">
        <v>4</v>
      </c>
      <c r="B5" s="33">
        <v>109980000</v>
      </c>
      <c r="C5">
        <f t="shared" si="1"/>
        <v>142974000</v>
      </c>
      <c r="E5" s="32" t="s">
        <v>47</v>
      </c>
      <c r="F5" s="33">
        <v>180000000</v>
      </c>
      <c r="I5">
        <v>4</v>
      </c>
      <c r="J5" s="33">
        <v>1050000000</v>
      </c>
    </row>
    <row r="6" spans="1:10">
      <c r="A6" s="31">
        <v>5</v>
      </c>
      <c r="B6" s="33">
        <v>93600000</v>
      </c>
      <c r="C6">
        <f t="shared" si="1"/>
        <v>121680000</v>
      </c>
      <c r="E6" s="32" t="s">
        <v>30</v>
      </c>
      <c r="F6" s="33">
        <v>270000000</v>
      </c>
      <c r="I6">
        <v>5</v>
      </c>
      <c r="J6" s="33">
        <v>360000000</v>
      </c>
    </row>
    <row r="7" spans="1:10">
      <c r="A7" s="31">
        <v>6</v>
      </c>
      <c r="B7" s="33">
        <v>92280000</v>
      </c>
      <c r="C7">
        <f t="shared" ref="C7:C18" si="2">B7*1.5</f>
        <v>138420000</v>
      </c>
      <c r="E7" s="32" t="s">
        <v>20</v>
      </c>
      <c r="F7" s="33">
        <v>560000000</v>
      </c>
    </row>
    <row r="8" spans="1:10">
      <c r="A8" s="31">
        <v>7</v>
      </c>
      <c r="B8" s="33">
        <v>87220000</v>
      </c>
      <c r="C8">
        <f t="shared" si="2"/>
        <v>130830000</v>
      </c>
      <c r="E8" s="32" t="s">
        <v>25</v>
      </c>
      <c r="F8" s="33">
        <v>200000000</v>
      </c>
    </row>
    <row r="9" spans="1:10">
      <c r="A9" s="31">
        <v>8</v>
      </c>
      <c r="B9" s="33">
        <v>86200000</v>
      </c>
      <c r="C9">
        <f t="shared" si="2"/>
        <v>129300000</v>
      </c>
    </row>
    <row r="10" spans="1:10">
      <c r="A10" s="31">
        <v>9</v>
      </c>
      <c r="B10" s="33">
        <v>82505000</v>
      </c>
      <c r="C10">
        <f t="shared" ref="C10:C18" si="3">B10*1.5</f>
        <v>123757500</v>
      </c>
    </row>
    <row r="11" spans="1:10">
      <c r="A11" s="31">
        <v>10</v>
      </c>
      <c r="B11" s="33">
        <v>73710000</v>
      </c>
      <c r="C11">
        <f t="shared" si="3"/>
        <v>110565000</v>
      </c>
    </row>
    <row r="12" spans="1:10">
      <c r="A12" s="31">
        <v>11</v>
      </c>
      <c r="B12" s="33">
        <v>47385000</v>
      </c>
      <c r="C12">
        <f t="shared" si="3"/>
        <v>71077500</v>
      </c>
    </row>
    <row r="13" spans="1:10">
      <c r="A13" s="31">
        <v>12</v>
      </c>
      <c r="B13" s="33">
        <v>36855000</v>
      </c>
      <c r="C13">
        <f t="shared" si="3"/>
        <v>55282500</v>
      </c>
    </row>
    <row r="14" spans="1:10">
      <c r="A14" s="31">
        <v>13</v>
      </c>
      <c r="B14" s="33">
        <v>23692500</v>
      </c>
      <c r="C14">
        <f t="shared" si="3"/>
        <v>35538750</v>
      </c>
    </row>
    <row r="15" spans="1:10">
      <c r="A15" s="31">
        <v>14</v>
      </c>
      <c r="B15" s="33">
        <v>18427500</v>
      </c>
      <c r="C15">
        <f t="shared" si="3"/>
        <v>27641250</v>
      </c>
    </row>
    <row r="16" spans="1:10">
      <c r="A16" s="31">
        <v>15</v>
      </c>
      <c r="B16" s="33">
        <v>13162500</v>
      </c>
      <c r="C16">
        <f t="shared" si="3"/>
        <v>19743750</v>
      </c>
    </row>
    <row r="17" spans="1:8">
      <c r="A17" s="31">
        <v>16</v>
      </c>
      <c r="B17" s="33">
        <v>7897500</v>
      </c>
      <c r="C17">
        <f t="shared" si="3"/>
        <v>11846250</v>
      </c>
    </row>
    <row r="18" spans="1:8">
      <c r="A18" s="31">
        <v>17</v>
      </c>
      <c r="B18" s="33">
        <v>1579500</v>
      </c>
      <c r="C18">
        <f t="shared" si="3"/>
        <v>2369250</v>
      </c>
    </row>
    <row r="21" spans="1:8">
      <c r="E21" s="30"/>
      <c r="F21" s="30"/>
      <c r="G21" s="30"/>
    </row>
    <row r="22" spans="1:8">
      <c r="E22" s="34"/>
      <c r="G22" s="33"/>
    </row>
    <row r="23" spans="1:8">
      <c r="E23" s="34"/>
      <c r="G23" s="33"/>
    </row>
    <row r="24" spans="1:8">
      <c r="E24" s="34"/>
      <c r="G24" s="33"/>
    </row>
    <row r="25" spans="1:8">
      <c r="E25" s="34"/>
      <c r="G25" s="33"/>
    </row>
    <row r="26" spans="1:8">
      <c r="C26" s="30"/>
      <c r="D26" s="30"/>
      <c r="E26" s="34"/>
      <c r="G26" s="33"/>
      <c r="H26" s="30"/>
    </row>
    <row r="27" spans="1:8">
      <c r="D27" s="33"/>
      <c r="E27" s="34"/>
      <c r="G27" s="33"/>
      <c r="H27" s="33"/>
    </row>
    <row r="28" spans="1:8">
      <c r="D28" s="33"/>
      <c r="E28" s="34"/>
      <c r="G28" s="33"/>
      <c r="H28" s="33"/>
    </row>
    <row r="29" spans="1:8">
      <c r="D29" s="33"/>
      <c r="E29" s="34"/>
      <c r="G29" s="33"/>
      <c r="H29" s="33"/>
    </row>
    <row r="30" spans="1:8">
      <c r="D30" s="33"/>
      <c r="E30" s="34"/>
      <c r="G30" s="33"/>
      <c r="H30" s="33"/>
    </row>
    <row r="31" spans="1:8">
      <c r="D31" s="33"/>
      <c r="E31" s="34"/>
      <c r="G31" s="33"/>
      <c r="H31" s="33"/>
    </row>
    <row r="32" spans="1:8">
      <c r="D32" s="33"/>
      <c r="E32" s="34"/>
      <c r="G32" s="33"/>
    </row>
    <row r="33" spans="4:7">
      <c r="D33" s="33"/>
      <c r="E33" s="34"/>
      <c r="G33" s="33"/>
    </row>
    <row r="34" spans="4:7">
      <c r="D34" s="33"/>
      <c r="E34" s="34"/>
      <c r="G34" s="33"/>
    </row>
    <row r="35" spans="4:7">
      <c r="D35" s="33"/>
      <c r="E35" s="34"/>
      <c r="G35" s="33"/>
    </row>
    <row r="36" spans="4:7">
      <c r="D36" s="33"/>
      <c r="E36" s="34"/>
      <c r="G36" s="33"/>
    </row>
    <row r="37" spans="4:7">
      <c r="D37" s="33"/>
      <c r="E37" s="34"/>
      <c r="G37" s="33"/>
    </row>
    <row r="38" spans="4:7">
      <c r="D38" s="33"/>
      <c r="E38" s="34"/>
      <c r="G38" s="33"/>
    </row>
    <row r="39" spans="4:7">
      <c r="D39" s="33"/>
      <c r="E39" s="34"/>
      <c r="G39" s="33"/>
    </row>
    <row r="40" spans="4:7">
      <c r="D40" s="33"/>
      <c r="E40" s="34"/>
      <c r="G40" s="33"/>
    </row>
    <row r="41" spans="4:7">
      <c r="D41" s="33"/>
      <c r="E41" s="34"/>
      <c r="G41" s="33"/>
    </row>
    <row r="42" spans="4:7">
      <c r="D42" s="33"/>
      <c r="E42" s="34"/>
      <c r="G42" s="33"/>
    </row>
    <row r="43" spans="4:7">
      <c r="D43" s="33"/>
      <c r="E43" s="34"/>
      <c r="G43" s="33"/>
    </row>
    <row r="44" spans="4:7">
      <c r="E44" s="34"/>
      <c r="G44" s="33"/>
    </row>
    <row r="45" spans="4:7">
      <c r="E45" s="34"/>
      <c r="G45" s="33"/>
    </row>
    <row r="46" spans="4:7">
      <c r="E46" s="34"/>
      <c r="G46" s="33"/>
    </row>
    <row r="47" spans="4:7">
      <c r="E47" s="34"/>
      <c r="G47" s="33"/>
    </row>
    <row r="48" spans="4:7">
      <c r="E48" s="34"/>
      <c r="G48" s="33"/>
    </row>
    <row r="49" spans="5:7">
      <c r="E49" s="34"/>
      <c r="G49" s="33"/>
    </row>
    <row r="50" spans="5:7">
      <c r="E50" s="34"/>
      <c r="G50" s="33"/>
    </row>
    <row r="51" spans="5:7">
      <c r="E51" s="34"/>
      <c r="G51" s="33"/>
    </row>
    <row r="52" spans="5:7">
      <c r="E52" s="34"/>
      <c r="G52" s="33"/>
    </row>
    <row r="53" spans="5:7">
      <c r="E53" s="34"/>
      <c r="G53" s="33"/>
    </row>
    <row r="54" spans="5:7">
      <c r="E54" s="34"/>
      <c r="G54" s="33"/>
    </row>
    <row r="55" spans="5:7">
      <c r="E55" s="34"/>
      <c r="G55" s="33"/>
    </row>
    <row r="56" spans="5:7">
      <c r="E56" s="34"/>
      <c r="G56" s="33"/>
    </row>
    <row r="57" spans="5:7">
      <c r="E57" s="34"/>
      <c r="G57" s="33"/>
    </row>
    <row r="58" spans="5:7">
      <c r="E58" s="34"/>
      <c r="G58" s="33"/>
    </row>
    <row r="59" spans="5:7">
      <c r="E59" s="34"/>
      <c r="G59" s="33"/>
    </row>
    <row r="60" spans="5:7">
      <c r="E60" s="34"/>
      <c r="G60" s="33"/>
    </row>
    <row r="61" spans="5:7">
      <c r="E61" s="34"/>
      <c r="G61" s="33"/>
    </row>
    <row r="62" spans="5:7">
      <c r="E62" s="34"/>
      <c r="G62" s="33"/>
    </row>
    <row r="63" spans="5:7">
      <c r="E63" s="34"/>
      <c r="G63" s="33"/>
    </row>
    <row r="64" spans="5:7">
      <c r="E64" s="34"/>
      <c r="G64" s="33"/>
    </row>
    <row r="65" spans="5:7">
      <c r="E65" s="34"/>
      <c r="G65" s="33"/>
    </row>
    <row r="66" spans="5:7">
      <c r="E66" s="34"/>
      <c r="G66" s="33"/>
    </row>
    <row r="67" spans="5:7">
      <c r="E67" s="34"/>
      <c r="G67" s="33"/>
    </row>
    <row r="68" spans="5:7">
      <c r="E68" s="34"/>
      <c r="G68" s="33"/>
    </row>
    <row r="69" spans="5:7">
      <c r="E69" s="34"/>
      <c r="G69" s="33"/>
    </row>
    <row r="70" spans="5:7">
      <c r="E70" s="34"/>
      <c r="G70" s="33"/>
    </row>
    <row r="71" spans="5:7">
      <c r="E71" s="34"/>
      <c r="G71" s="33"/>
    </row>
    <row r="72" spans="5:7">
      <c r="E72" s="34"/>
      <c r="G72" s="33"/>
    </row>
    <row r="73" spans="5:7">
      <c r="E73" s="34"/>
      <c r="G73" s="33"/>
    </row>
    <row r="74" spans="5:7">
      <c r="E74" s="34"/>
      <c r="G74" s="33"/>
    </row>
    <row r="75" spans="5:7">
      <c r="E75" s="34"/>
      <c r="G75" s="33"/>
    </row>
    <row r="76" spans="5:7">
      <c r="E76" s="34"/>
      <c r="G76" s="33"/>
    </row>
    <row r="77" spans="5:7">
      <c r="E77" s="34"/>
      <c r="G77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4088-AF22-41A1-89D6-9412CB39B03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2025-05-12T12:06:52Z</dcterms:modified>
  <cp:category/>
  <cp:contentStatus/>
</cp:coreProperties>
</file>